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T26" i="11" l="1"/>
  <c r="K72" i="10"/>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D56" i="10"/>
  <c r="D33" i="10"/>
  <c r="B1" i="12"/>
  <c r="B2" i="12"/>
  <c r="B3" i="12"/>
  <c r="A5" i="12"/>
  <c r="A9" i="12"/>
  <c r="A12" i="12"/>
  <c r="AX1" i="11"/>
  <c r="AX2" i="11"/>
  <c r="AX3" i="11"/>
  <c r="A5" i="11"/>
  <c r="A9" i="11"/>
  <c r="A12" i="11"/>
  <c r="P26"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c r="C79"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s="1"/>
  <c r="F68" i="8"/>
  <c r="F76" i="8" s="1"/>
  <c r="F81" i="8"/>
  <c r="G65" i="8"/>
  <c r="G75" i="8" s="1"/>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64" i="8" l="1"/>
  <c r="C67" i="8" s="1"/>
  <c r="D48" i="8"/>
  <c r="D57" i="8" s="1"/>
  <c r="D79" i="8" s="1"/>
  <c r="C78" i="8"/>
  <c r="F66" i="8"/>
  <c r="G66" i="8" s="1"/>
  <c r="H66" i="8" s="1"/>
  <c r="I66" i="8" s="1"/>
  <c r="J66" i="8" s="1"/>
  <c r="K66" i="8" s="1"/>
  <c r="L66" i="8" s="1"/>
  <c r="M66" i="8" s="1"/>
  <c r="N66" i="8" s="1"/>
  <c r="O66" i="8" s="1"/>
  <c r="P66" i="8" s="1"/>
  <c r="Q66" i="8" s="1"/>
  <c r="R66" i="8" s="1"/>
  <c r="S66" i="8" s="1"/>
  <c r="T66" i="8" s="1"/>
  <c r="U66" i="8" s="1"/>
  <c r="V66" i="8" s="1"/>
  <c r="W66" i="8" s="1"/>
  <c r="E47" i="8"/>
  <c r="W75" i="8"/>
  <c r="C74" i="8"/>
  <c r="C69" i="8"/>
  <c r="D59" i="8"/>
  <c r="B61" i="8"/>
  <c r="E59" i="8"/>
  <c r="B60" i="8"/>
  <c r="D61" i="8"/>
  <c r="E61" i="8" l="1"/>
  <c r="E62" i="8"/>
  <c r="F47" i="8"/>
  <c r="E48" i="8"/>
  <c r="E57" i="8" s="1"/>
  <c r="E79" i="8" s="1"/>
  <c r="E60" i="8"/>
  <c r="E58" i="8" s="1"/>
  <c r="C70" i="8"/>
  <c r="C71" i="8"/>
  <c r="D58" i="8"/>
  <c r="B58" i="8"/>
  <c r="E64" i="8" l="1"/>
  <c r="E67" i="8" s="1"/>
  <c r="E78" i="8"/>
  <c r="F59" i="8"/>
  <c r="F62" i="8"/>
  <c r="F48" i="8"/>
  <c r="F57" i="8" s="1"/>
  <c r="G47" i="8"/>
  <c r="F61" i="8"/>
  <c r="F60" i="8"/>
  <c r="F58" i="8" s="1"/>
  <c r="E74" i="8"/>
  <c r="E69" i="8"/>
  <c r="D64" i="8"/>
  <c r="D67" i="8" s="1"/>
  <c r="D78" i="8"/>
  <c r="B78" i="8"/>
  <c r="B64" i="8"/>
  <c r="B67" i="8" s="1"/>
  <c r="G59" i="8" l="1"/>
  <c r="G60" i="8"/>
  <c r="G62" i="8"/>
  <c r="G48" i="8"/>
  <c r="G57" i="8" s="1"/>
  <c r="H47" i="8"/>
  <c r="G61" i="8"/>
  <c r="G58" i="8" s="1"/>
  <c r="F79" i="8"/>
  <c r="F78" i="8"/>
  <c r="F64" i="8"/>
  <c r="F67" i="8" s="1"/>
  <c r="E70" i="8"/>
  <c r="E71" i="8"/>
  <c r="B74" i="8"/>
  <c r="B69" i="8"/>
  <c r="D74" i="8"/>
  <c r="D69" i="8"/>
  <c r="F74" i="8" l="1"/>
  <c r="F69" i="8"/>
  <c r="H59" i="8"/>
  <c r="H60" i="8"/>
  <c r="H61" i="8"/>
  <c r="H62" i="8"/>
  <c r="I47" i="8"/>
  <c r="H48" i="8"/>
  <c r="H57" i="8" s="1"/>
  <c r="G79" i="8"/>
  <c r="G78" i="8"/>
  <c r="G64" i="8"/>
  <c r="G67" i="8" s="1"/>
  <c r="D70" i="8"/>
  <c r="D71" i="8"/>
  <c r="B70" i="8"/>
  <c r="B71" i="8"/>
  <c r="G74" i="8" l="1"/>
  <c r="G69" i="8"/>
  <c r="H79" i="8"/>
  <c r="I61" i="8"/>
  <c r="I62" i="8"/>
  <c r="I48" i="8"/>
  <c r="I57" i="8" s="1"/>
  <c r="I60" i="8"/>
  <c r="J47" i="8"/>
  <c r="I59" i="8"/>
  <c r="I58" i="8" s="1"/>
  <c r="H58" i="8"/>
  <c r="H78" i="8" s="1"/>
  <c r="F70" i="8"/>
  <c r="F71" i="8" s="1"/>
  <c r="B77" i="8"/>
  <c r="B82" i="8" s="1"/>
  <c r="H64" i="8" l="1"/>
  <c r="H67" i="8" s="1"/>
  <c r="G70" i="8"/>
  <c r="G71" i="8"/>
  <c r="J62" i="8"/>
  <c r="J59" i="8"/>
  <c r="J58" i="8" s="1"/>
  <c r="J60" i="8"/>
  <c r="J48" i="8"/>
  <c r="J57" i="8" s="1"/>
  <c r="J61" i="8"/>
  <c r="K47" i="8"/>
  <c r="I79" i="8"/>
  <c r="I78" i="8"/>
  <c r="I64" i="8"/>
  <c r="I67" i="8" s="1"/>
  <c r="B83" i="8"/>
  <c r="B87" i="8"/>
  <c r="C77" i="8"/>
  <c r="I74" i="8" l="1"/>
  <c r="I69" i="8"/>
  <c r="K61" i="8"/>
  <c r="L47" i="8"/>
  <c r="K62" i="8"/>
  <c r="K48" i="8"/>
  <c r="K57" i="8" s="1"/>
  <c r="K60" i="8"/>
  <c r="K59" i="8"/>
  <c r="K58" i="8" s="1"/>
  <c r="K64" i="8" s="1"/>
  <c r="K67" i="8" s="1"/>
  <c r="J64" i="8"/>
  <c r="J67" i="8" s="1"/>
  <c r="J79" i="8"/>
  <c r="J78" i="8"/>
  <c r="H74" i="8"/>
  <c r="H69" i="8"/>
  <c r="B85" i="8"/>
  <c r="B86" i="8" s="1"/>
  <c r="C82" i="8"/>
  <c r="D77" i="8"/>
  <c r="E77" i="8" s="1"/>
  <c r="J74" i="8" l="1"/>
  <c r="J69" i="8"/>
  <c r="K69" i="8"/>
  <c r="K74" i="8"/>
  <c r="K79" i="8"/>
  <c r="K78" i="8"/>
  <c r="M47" i="8"/>
  <c r="L62" i="8"/>
  <c r="L59" i="8"/>
  <c r="L60" i="8"/>
  <c r="L48" i="8"/>
  <c r="L57" i="8" s="1"/>
  <c r="L61" i="8"/>
  <c r="I70" i="8"/>
  <c r="I71" i="8"/>
  <c r="H70" i="8"/>
  <c r="H71" i="8"/>
  <c r="E82" i="8"/>
  <c r="E85" i="8" s="1"/>
  <c r="B89" i="8"/>
  <c r="F77" i="8"/>
  <c r="F82" i="8" s="1"/>
  <c r="F85" i="8" s="1"/>
  <c r="D82" i="8"/>
  <c r="D85" i="8" s="1"/>
  <c r="C85" i="8"/>
  <c r="C86" i="8" s="1"/>
  <c r="C89" i="8" s="1"/>
  <c r="D87" i="8"/>
  <c r="E83" i="8"/>
  <c r="C87" i="8"/>
  <c r="C83" i="8"/>
  <c r="G77" i="8" l="1"/>
  <c r="G82" i="8" s="1"/>
  <c r="L79" i="8"/>
  <c r="F83" i="8"/>
  <c r="F88" i="8" s="1"/>
  <c r="N47" i="8"/>
  <c r="M62" i="8"/>
  <c r="M48" i="8"/>
  <c r="M57" i="8" s="1"/>
  <c r="M59" i="8"/>
  <c r="M60" i="8"/>
  <c r="M61" i="8"/>
  <c r="G87" i="8"/>
  <c r="K70" i="8"/>
  <c r="K71" i="8"/>
  <c r="J70" i="8"/>
  <c r="J71" i="8"/>
  <c r="F87" i="8"/>
  <c r="L58" i="8"/>
  <c r="L64" i="8" s="1"/>
  <c r="L67" i="8" s="1"/>
  <c r="D86" i="8"/>
  <c r="D89" i="8" s="1"/>
  <c r="E87" i="8"/>
  <c r="C88" i="8"/>
  <c r="B88" i="8"/>
  <c r="E86" i="8"/>
  <c r="E89" i="8" s="1"/>
  <c r="E88" i="8"/>
  <c r="D83" i="8"/>
  <c r="D88" i="8" s="1"/>
  <c r="M58" i="8" l="1"/>
  <c r="M78" i="8" s="1"/>
  <c r="O47" i="8"/>
  <c r="N62" i="8"/>
  <c r="N59" i="8"/>
  <c r="N60" i="8"/>
  <c r="N48" i="8"/>
  <c r="N57" i="8" s="1"/>
  <c r="N61" i="8"/>
  <c r="L78" i="8"/>
  <c r="G85" i="8"/>
  <c r="G83" i="8"/>
  <c r="G88" i="8" s="1"/>
  <c r="M64" i="8"/>
  <c r="M67" i="8" s="1"/>
  <c r="M79" i="8"/>
  <c r="L74" i="8"/>
  <c r="L69" i="8"/>
  <c r="H77" i="8"/>
  <c r="F86" i="8"/>
  <c r="M74" i="8" l="1"/>
  <c r="M69" i="8"/>
  <c r="H82" i="8"/>
  <c r="I77" i="8"/>
  <c r="N79" i="8"/>
  <c r="N58" i="8"/>
  <c r="N78" i="8" s="1"/>
  <c r="L70" i="8"/>
  <c r="L71" i="8"/>
  <c r="O62" i="8"/>
  <c r="O48" i="8"/>
  <c r="O57" i="8" s="1"/>
  <c r="P47" i="8"/>
  <c r="O59" i="8"/>
  <c r="O60" i="8"/>
  <c r="O61" i="8"/>
  <c r="F89" i="8"/>
  <c r="G86" i="8"/>
  <c r="O79" i="8" l="1"/>
  <c r="I82" i="8"/>
  <c r="I85" i="8" s="1"/>
  <c r="J77" i="8"/>
  <c r="M70" i="8"/>
  <c r="M71" i="8"/>
  <c r="N64" i="8"/>
  <c r="N67" i="8" s="1"/>
  <c r="H85" i="8"/>
  <c r="H87" i="8"/>
  <c r="I87" i="8"/>
  <c r="H83" i="8"/>
  <c r="H88" i="8" s="1"/>
  <c r="I83" i="8"/>
  <c r="I88" i="8" s="1"/>
  <c r="O58" i="8"/>
  <c r="O64" i="8" s="1"/>
  <c r="O67" i="8" s="1"/>
  <c r="P60" i="8"/>
  <c r="P62" i="8"/>
  <c r="P59" i="8"/>
  <c r="P48" i="8"/>
  <c r="P57" i="8" s="1"/>
  <c r="P61" i="8"/>
  <c r="Q47" i="8"/>
  <c r="G89" i="8"/>
  <c r="H86" i="8"/>
  <c r="N69" i="8" l="1"/>
  <c r="N70" i="8" s="1"/>
  <c r="N71" i="8" s="1"/>
  <c r="N74" i="8"/>
  <c r="P79" i="8"/>
  <c r="R47" i="8"/>
  <c r="Q59" i="8"/>
  <c r="Q60" i="8"/>
  <c r="Q61" i="8"/>
  <c r="Q62" i="8"/>
  <c r="Q48" i="8"/>
  <c r="Q57" i="8" s="1"/>
  <c r="P58" i="8"/>
  <c r="P78" i="8" s="1"/>
  <c r="J82" i="8"/>
  <c r="K77" i="8"/>
  <c r="K82" i="8" s="1"/>
  <c r="K85" i="8" s="1"/>
  <c r="K87" i="8"/>
  <c r="O74" i="8"/>
  <c r="O69" i="8"/>
  <c r="O70" i="8" s="1"/>
  <c r="O71" i="8" s="1"/>
  <c r="O78" i="8"/>
  <c r="H89" i="8"/>
  <c r="I86" i="8"/>
  <c r="I89" i="8" s="1"/>
  <c r="Q79" i="8" l="1"/>
  <c r="R60" i="8"/>
  <c r="R61" i="8"/>
  <c r="S47" i="8"/>
  <c r="R48" i="8"/>
  <c r="R57" i="8" s="1"/>
  <c r="R62" i="8"/>
  <c r="R59" i="8"/>
  <c r="R58" i="8" s="1"/>
  <c r="B26" i="8" s="1"/>
  <c r="Q58" i="8"/>
  <c r="Q64" i="8" s="1"/>
  <c r="Q67" i="8" s="1"/>
  <c r="P64" i="8"/>
  <c r="P67" i="8" s="1"/>
  <c r="J87" i="8"/>
  <c r="K83" i="8"/>
  <c r="J85" i="8"/>
  <c r="J83" i="8"/>
  <c r="J88" i="8" s="1"/>
  <c r="L77" i="8"/>
  <c r="J86" i="8"/>
  <c r="Q69" i="8" l="1"/>
  <c r="Q74" i="8"/>
  <c r="R79" i="8"/>
  <c r="R78" i="8"/>
  <c r="R64" i="8"/>
  <c r="R67" i="8" s="1"/>
  <c r="S59" i="8"/>
  <c r="S60" i="8"/>
  <c r="T47" i="8"/>
  <c r="S48" i="8"/>
  <c r="S57" i="8" s="1"/>
  <c r="S61" i="8"/>
  <c r="S62" i="8"/>
  <c r="B29" i="8"/>
  <c r="P74" i="8"/>
  <c r="P69" i="8"/>
  <c r="B32" i="8"/>
  <c r="L82" i="8"/>
  <c r="M77" i="8"/>
  <c r="Q78" i="8"/>
  <c r="K88" i="8"/>
  <c r="J89" i="8"/>
  <c r="K86" i="8"/>
  <c r="K89" i="8" s="1"/>
  <c r="T60" i="8" l="1"/>
  <c r="T61" i="8"/>
  <c r="T62" i="8"/>
  <c r="T59" i="8"/>
  <c r="T58" i="8" s="1"/>
  <c r="U47" i="8"/>
  <c r="T48" i="8"/>
  <c r="T57" i="8" s="1"/>
  <c r="S79" i="8"/>
  <c r="N77" i="8"/>
  <c r="M82" i="8"/>
  <c r="S58" i="8"/>
  <c r="S78" i="8" s="1"/>
  <c r="R74" i="8"/>
  <c r="R69" i="8"/>
  <c r="L83" i="8"/>
  <c r="L88" i="8" s="1"/>
  <c r="L85" i="8"/>
  <c r="L86" i="8" s="1"/>
  <c r="L89" i="8" s="1"/>
  <c r="L87" i="8"/>
  <c r="P70" i="8"/>
  <c r="P71" i="8"/>
  <c r="Q70" i="8"/>
  <c r="Q71" i="8"/>
  <c r="N82" i="8" l="1"/>
  <c r="N85" i="8" s="1"/>
  <c r="O77" i="8"/>
  <c r="T79" i="8"/>
  <c r="T64" i="8"/>
  <c r="T67" i="8" s="1"/>
  <c r="V47" i="8"/>
  <c r="U48" i="8"/>
  <c r="U57" i="8" s="1"/>
  <c r="U60" i="8"/>
  <c r="U59" i="8"/>
  <c r="U58" i="8" s="1"/>
  <c r="U61" i="8"/>
  <c r="U62" i="8"/>
  <c r="T78" i="8"/>
  <c r="M85" i="8"/>
  <c r="M86" i="8" s="1"/>
  <c r="M89" i="8" s="1"/>
  <c r="M83" i="8"/>
  <c r="M88" i="8" s="1"/>
  <c r="M87" i="8"/>
  <c r="S64" i="8"/>
  <c r="S67" i="8" s="1"/>
  <c r="N87" i="8"/>
  <c r="R70" i="8"/>
  <c r="R71" i="8"/>
  <c r="N86" i="8"/>
  <c r="N89" i="8" s="1"/>
  <c r="U79" i="8" l="1"/>
  <c r="U64" i="8"/>
  <c r="U67" i="8" s="1"/>
  <c r="U78" i="8"/>
  <c r="V62" i="8"/>
  <c r="W47" i="8"/>
  <c r="V48" i="8"/>
  <c r="V57" i="8" s="1"/>
  <c r="V59" i="8"/>
  <c r="V60" i="8"/>
  <c r="V61" i="8"/>
  <c r="O82" i="8"/>
  <c r="P77" i="8"/>
  <c r="T69" i="8"/>
  <c r="T74" i="8"/>
  <c r="S74" i="8"/>
  <c r="S69" i="8"/>
  <c r="S70" i="8" s="1"/>
  <c r="N83" i="8"/>
  <c r="N88" i="8" s="1"/>
  <c r="T70" i="8" l="1"/>
  <c r="T71" i="8"/>
  <c r="O83" i="8"/>
  <c r="O88" i="8" s="1"/>
  <c r="O85" i="8"/>
  <c r="O86" i="8" s="1"/>
  <c r="O89" i="8" s="1"/>
  <c r="O87" i="8"/>
  <c r="Q77" i="8"/>
  <c r="Q82" i="8" s="1"/>
  <c r="Q85" i="8" s="1"/>
  <c r="P82" i="8"/>
  <c r="V79" i="8"/>
  <c r="S71" i="8"/>
  <c r="U74" i="8"/>
  <c r="U69" i="8"/>
  <c r="V58" i="8"/>
  <c r="V64" i="8" s="1"/>
  <c r="V67" i="8" s="1"/>
  <c r="W48" i="8"/>
  <c r="W57" i="8" s="1"/>
  <c r="W59" i="8"/>
  <c r="W60" i="8"/>
  <c r="W61" i="8"/>
  <c r="W62" i="8"/>
  <c r="P85" i="8" l="1"/>
  <c r="P86" i="8" s="1"/>
  <c r="P89" i="8" s="1"/>
  <c r="R77" i="8"/>
  <c r="R82" i="8" s="1"/>
  <c r="V69" i="8"/>
  <c r="V74" i="8"/>
  <c r="U70" i="8"/>
  <c r="U71" i="8"/>
  <c r="W58" i="8"/>
  <c r="W78" i="8" s="1"/>
  <c r="W79" i="8"/>
  <c r="W64" i="8"/>
  <c r="W67" i="8" s="1"/>
  <c r="P83" i="8"/>
  <c r="P88" i="8" s="1"/>
  <c r="P87" i="8"/>
  <c r="Q83" i="8"/>
  <c r="V78" i="8"/>
  <c r="S77" i="8"/>
  <c r="S82" i="8" s="1"/>
  <c r="S85" i="8" s="1"/>
  <c r="Q87" i="8"/>
  <c r="T77" i="8"/>
  <c r="T82" i="8" s="1"/>
  <c r="S83" i="8"/>
  <c r="T85" i="8"/>
  <c r="T87" i="8"/>
  <c r="T83" i="8"/>
  <c r="T88" i="8" s="1"/>
  <c r="U77" i="8" l="1"/>
  <c r="U82" i="8" s="1"/>
  <c r="W69" i="8"/>
  <c r="W74" i="8"/>
  <c r="V70" i="8"/>
  <c r="V77" i="8" s="1"/>
  <c r="V71" i="8"/>
  <c r="R85" i="8"/>
  <c r="R86" i="8" s="1"/>
  <c r="R89" i="8" s="1"/>
  <c r="R87" i="8"/>
  <c r="S87" i="8"/>
  <c r="U87" i="8"/>
  <c r="Q88" i="8"/>
  <c r="R83" i="8"/>
  <c r="R88" i="8" s="1"/>
  <c r="Q86" i="8"/>
  <c r="Q89" i="8" s="1"/>
  <c r="G28" i="8"/>
  <c r="V82" i="8"/>
  <c r="S86" i="8" l="1"/>
  <c r="S89" i="8" s="1"/>
  <c r="U83" i="8"/>
  <c r="U88" i="8" s="1"/>
  <c r="U85" i="8"/>
  <c r="W70" i="8"/>
  <c r="W77" i="8" s="1"/>
  <c r="W82" i="8" s="1"/>
  <c r="W71" i="8"/>
  <c r="S88" i="8"/>
  <c r="V85" i="8"/>
  <c r="V87" i="8"/>
  <c r="V83" i="8"/>
  <c r="V88" i="8" s="1"/>
  <c r="W85" i="8"/>
  <c r="W87" i="8"/>
  <c r="W83" i="8"/>
  <c r="W88" i="8" s="1"/>
  <c r="G26" i="8" s="1"/>
  <c r="T86" i="8"/>
  <c r="T89" i="8" l="1"/>
  <c r="U86" i="8"/>
  <c r="U89" i="8" s="1"/>
  <c r="V86" i="8"/>
  <c r="V89" i="8" s="1"/>
  <c r="W86" i="8" l="1"/>
  <c r="W89" i="8" s="1"/>
  <c r="G27" i="8" s="1"/>
</calcChain>
</file>

<file path=xl/sharedStrings.xml><?xml version="1.0" encoding="utf-8"?>
<sst xmlns="http://schemas.openxmlformats.org/spreadsheetml/2006/main" count="1080" uniqueCount="557">
  <si>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</si>
  <si>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</si>
  <si>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</si>
  <si>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</si>
  <si>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</si>
  <si>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</si>
  <si>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O_Ч6_165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</si>
  <si>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</si>
  <si>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</si>
  <si>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</si>
  <si>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</si>
  <si>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</si>
  <si>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</si>
  <si>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</si>
  <si>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</si>
  <si>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</si>
  <si>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</si>
  <si>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</si>
  <si>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</si>
  <si>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</si>
  <si>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</si>
  <si>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</si>
  <si>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</si>
  <si>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</si>
  <si>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</si>
  <si>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</si>
  <si>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</si>
  <si>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</si>
  <si>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</si>
  <si>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</si>
  <si>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</si>
  <si>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</si>
  <si>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</si>
  <si>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</si>
  <si>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</si>
  <si>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</si>
  <si>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</si>
  <si>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</si>
  <si>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</si>
  <si>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</si>
  <si>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</si>
  <si>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</si>
  <si>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</si>
  <si>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</si>
  <si>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</si>
  <si>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</si>
  <si>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</si>
  <si>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</si>
  <si>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</si>
  <si>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</si>
  <si>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</si>
  <si>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</si>
  <si>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</si>
  <si>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</si>
  <si>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</si>
  <si>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</si>
  <si>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</si>
  <si>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</si>
  <si>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</si>
  <si>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</si>
  <si>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</si>
  <si>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</si>
  <si>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</si>
  <si>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</si>
  <si>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</si>
  <si>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</si>
  <si>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</si>
  <si>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</si>
  <si>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</si>
  <si>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</si>
  <si>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</si>
  <si>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</si>
  <si>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</si>
  <si>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</si>
  <si>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</si>
  <si>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</si>
  <si>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</si>
  <si>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</si>
  <si>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</si>
  <si>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</si>
  <si>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</si>
  <si>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</si>
  <si>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</si>
  <si>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</si>
  <si>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</si>
  <si>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</si>
  <si>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</si>
  <si>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</si>
  <si>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</si>
  <si>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</si>
  <si>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</si>
  <si>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</si>
  <si>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</si>
  <si>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</si>
  <si>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</si>
  <si>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</si>
  <si>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</si>
  <si>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</si>
  <si>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</si>
  <si>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</si>
  <si>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</si>
  <si>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</si>
  <si>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</si>
  <si>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</si>
  <si>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</si>
  <si>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</si>
  <si>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</si>
  <si>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</si>
  <si>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</si>
  <si>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</si>
  <si>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</si>
  <si>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</si>
  <si>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</si>
  <si>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</si>
  <si>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</si>
  <si>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</si>
  <si>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</si>
  <si>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</si>
  <si>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</si>
  <si>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</si>
  <si>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</si>
  <si>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</si>
  <si>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</si>
  <si>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</si>
  <si>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</si>
  <si>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</si>
  <si>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</si>
  <si>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</si>
  <si>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</si>
  <si>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</si>
  <si>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</si>
  <si>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</si>
  <si>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</si>
  <si>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</si>
  <si>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</si>
  <si>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</si>
  <si>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</si>
  <si>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</si>
  <si>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</si>
  <si>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</si>
  <si>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</si>
  <si>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</si>
  <si>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</si>
  <si>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</si>
  <si>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</si>
  <si>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</si>
  <si>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</si>
  <si>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</si>
  <si>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</si>
  <si>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</si>
  <si>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</si>
  <si>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</si>
  <si>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</si>
  <si>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</si>
  <si>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</si>
  <si>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</si>
  <si>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</si>
  <si>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</si>
  <si>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</si>
  <si>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</si>
  <si>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</si>
  <si>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</si>
  <si>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</si>
  <si>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</si>
  <si>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</si>
  <si>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</si>
  <si>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</si>
  <si>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</si>
  <si>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</si>
  <si>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</si>
  <si>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</si>
  <si>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</si>
  <si>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</si>
  <si>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</si>
  <si>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</si>
  <si>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</si>
  <si>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</si>
  <si>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</si>
  <si>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</si>
  <si>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</si>
  <si>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</si>
  <si>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</si>
  <si>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</si>
  <si>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</si>
  <si>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</si>
  <si>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</si>
  <si>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</si>
  <si>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</si>
  <si>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</si>
  <si>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</si>
  <si>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</si>
  <si>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</si>
  <si>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</si>
  <si>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</si>
  <si>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</si>
  <si>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</si>
  <si>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</si>
  <si>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</si>
  <si>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</si>
  <si>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</si>
  <si>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</si>
  <si>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</si>
  <si>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</si>
  <si>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</si>
  <si>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</si>
  <si>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</si>
  <si>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</si>
  <si>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</si>
  <si>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</si>
  <si>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</si>
  <si>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</si>
  <si>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</si>
  <si>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</si>
  <si>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</si>
  <si>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</si>
  <si>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</si>
  <si>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</si>
  <si>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</si>
  <si>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</si>
  <si>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</si>
  <si>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</si>
  <si>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</si>
  <si>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</si>
  <si>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</si>
  <si>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</si>
  <si>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</si>
  <si>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</si>
  <si>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</si>
  <si>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</si>
  <si>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</si>
  <si>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</si>
  <si>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</si>
  <si>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</si>
  <si>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</si>
  <si>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</si>
  <si>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</si>
  <si>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</si>
  <si>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</si>
  <si>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</si>
  <si>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</si>
  <si>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</si>
  <si>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</si>
  <si>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</si>
  <si>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</si>
  <si>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</si>
  <si>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</si>
  <si>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</si>
  <si>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</si>
  <si>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</si>
  <si>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</si>
  <si>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</si>
  <si>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</si>
  <si>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</si>
  <si>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</si>
  <si>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</si>
  <si>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</si>
  <si>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</si>
  <si>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</si>
  <si>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</si>
  <si>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</si>
  <si>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</si>
  <si>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</si>
  <si>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</si>
  <si>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</si>
  <si>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</si>
  <si>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</si>
  <si>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</si>
  <si>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</si>
  <si>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</si>
  <si>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</si>
  <si>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</si>
  <si>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</si>
  <si>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</si>
  <si>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</si>
  <si>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</si>
  <si>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</si>
  <si>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</si>
  <si>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</si>
  <si>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</si>
  <si>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</si>
  <si>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</si>
  <si>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</si>
  <si>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</si>
  <si>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</si>
  <si>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</si>
  <si>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</si>
  <si>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</si>
  <si>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</si>
  <si>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</si>
  <si>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</si>
  <si>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</si>
  <si>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</si>
  <si>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</si>
  <si>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</si>
  <si>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</si>
  <si>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</si>
  <si>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</si>
  <si>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</si>
  <si>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</si>
  <si>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</si>
  <si>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</si>
  <si>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</si>
  <si>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</si>
  <si>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</si>
  <si>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</si>
  <si>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</si>
  <si>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</si>
  <si>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</si>
  <si>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</si>
  <si>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</si>
  <si>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</si>
  <si>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</si>
  <si>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</si>
  <si>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</si>
  <si>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</si>
  <si>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</si>
  <si>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</si>
  <si>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</si>
  <si>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</si>
  <si>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</si>
  <si>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</si>
  <si>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</si>
  <si>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</si>
  <si>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</si>
  <si>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</si>
  <si>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</si>
  <si>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</si>
  <si>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</si>
  <si>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</si>
  <si>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</si>
  <si>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</si>
  <si>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</si>
  <si>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</si>
  <si>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</si>
  <si>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</si>
  <si>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</si>
  <si>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</si>
  <si>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</si>
  <si>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</si>
  <si>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</si>
  <si>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</si>
  <si>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</si>
  <si>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</si>
  <si>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</si>
  <si>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</si>
  <si>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</si>
  <si>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</si>
  <si>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</si>
  <si>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</si>
  <si>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</si>
  <si>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</si>
  <si>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</si>
  <si>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</si>
  <si>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</si>
  <si>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</si>
  <si>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</si>
  <si>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</si>
  <si>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</si>
  <si>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</si>
  <si>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</si>
  <si>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</si>
  <si>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</si>
  <si>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</si>
  <si>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</si>
  <si>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</si>
  <si>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</si>
  <si>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</si>
  <si>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</si>
  <si>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</si>
  <si>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</si>
  <si>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</si>
  <si>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</si>
  <si>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</si>
  <si>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</si>
  <si>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</si>
  <si>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</si>
  <si>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</si>
  <si>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</si>
  <si>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</si>
  <si>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</si>
  <si>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</si>
  <si>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</si>
  <si>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</si>
  <si>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</si>
  <si>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</si>
  <si>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</si>
  <si>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</si>
  <si>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</si>
  <si>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</si>
  <si>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</si>
  <si>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</si>
  <si>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</si>
  <si>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</si>
  <si>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</si>
  <si>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</si>
  <si>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</si>
  <si>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</si>
  <si>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</si>
  <si>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</si>
  <si>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</si>
  <si>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</si>
  <si>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</si>
  <si>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</si>
  <si>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</si>
  <si>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</si>
  <si>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</si>
  <si>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</si>
  <si>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</si>
  <si>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</si>
  <si>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</si>
  <si>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</si>
  <si>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</si>
  <si>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</si>
  <si>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</si>
  <si>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</si>
  <si>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</si>
  <si>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</si>
  <si>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</si>
  <si>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</si>
  <si>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</si>
  <si>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</si>
  <si>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</si>
  <si>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</si>
  <si>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</si>
  <si>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</si>
  <si>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</si>
  <si>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</si>
  <si>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</si>
  <si>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</si>
  <si>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</si>
  <si>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</si>
  <si>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</si>
  <si>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</si>
  <si>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</si>
  <si>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</si>
  <si>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</si>
  <si>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</si>
  <si>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</si>
  <si>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</si>
  <si>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</si>
  <si>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</si>
  <si>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</si>
  <si>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</si>
  <si>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</si>
  <si>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</si>
  <si>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</si>
  <si>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</si>
  <si>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</si>
  <si>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</si>
  <si>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</si>
  <si>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</si>
  <si>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</si>
  <si>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</si>
  <si>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</si>
  <si>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</si>
  <si>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</si>
  <si>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</si>
  <si>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</si>
  <si>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</si>
  <si>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</si>
  <si>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</si>
  <si>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</si>
  <si>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</si>
  <si>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</si>
  <si>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</si>
  <si>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</si>
  <si>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</si>
  <si>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</si>
  <si>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</si>
  <si>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</si>
  <si>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</si>
  <si>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</si>
  <si>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</si>
  <si>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</si>
  <si>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</si>
  <si>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</si>
  <si>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</si>
  <si>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</si>
  <si>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</si>
  <si>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</si>
  <si>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</si>
  <si>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</si>
  <si>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</si>
  <si>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</si>
  <si>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</si>
  <si>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</si>
  <si>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</si>
  <si>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</si>
  <si>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</si>
  <si>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</si>
  <si>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</si>
  <si>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</si>
  <si>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</si>
  <si>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</si>
  <si>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</si>
  <si>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</si>
  <si>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</si>
  <si>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</si>
  <si>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</si>
  <si>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</si>
  <si>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</si>
  <si>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</si>
  <si>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</si>
  <si>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</si>
  <si>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</si>
  <si>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</si>
  <si>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</si>
  <si>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</si>
  <si>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</si>
  <si>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</si>
  <si>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</si>
  <si>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</si>
  <si>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</si>
  <si>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</si>
  <si>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</si>
  <si>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</si>
  <si>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</si>
  <si>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</si>
  <si>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</si>
  <si>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</si>
  <si>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</si>
  <si>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</si>
  <si>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</si>
  <si>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</si>
  <si>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Приобетение Аварийной осветительной установки, 1 шт.</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</si>
  <si>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</si>
  <si>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</si>
  <si>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</si>
  <si>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</si>
  <si>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</si>
  <si>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</si>
  <si>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</si>
  <si>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</si>
  <si>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</si>
  <si>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</si>
  <si>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</si>
  <si>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</si>
  <si>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</si>
  <si>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</si>
  <si>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</si>
  <si>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</si>
  <si>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0,15 млн руб с НДС</t>
  </si>
  <si>
    <t>выделение этапов не предусматривается</t>
  </si>
  <si>
    <t>Программа закупок ПКГУП "КЭС"</t>
  </si>
  <si>
    <t>ТМЦ</t>
  </si>
  <si>
    <t>ПКГУП КЭС</t>
  </si>
  <si>
    <t>НМЦ</t>
  </si>
  <si>
    <t>ЭМ</t>
  </si>
  <si>
    <t>протокол</t>
  </si>
  <si>
    <t>Председатель ЗК</t>
  </si>
  <si>
    <t>бн</t>
  </si>
  <si>
    <t>закупка по прямому договру</t>
  </si>
  <si>
    <t>Год раскрытия информации: 2025 год</t>
  </si>
  <si>
    <t>1.6</t>
  </si>
  <si>
    <t>0,13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</si>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</sst>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4" fontId="0" fillId="0" borderId="1" xfId="0" applyNumberFormat="1" applyFill="1" applyBorder="1" applyAlignment="1">
      <alignment vertical="top" wrapText="1"/>
    </xf>
    <xf numFmtId="14" fontId="0" fillId="0" borderId="1" xfId="0" applyNumberFormat="1" applyFill="1" applyBorder="1" applyAlignment="1">
      <alignment vertical="top"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2563412.5046738349</c:v>
                </c:pt>
                <c:pt idx="3">
                  <c:v>4299579.431550853</c:v>
                </c:pt>
                <c:pt idx="4">
                  <c:v>6205959.1463266565</c:v>
                </c:pt>
                <c:pt idx="5">
                  <c:v>8299506.7384579889</c:v>
                </c:pt>
                <c:pt idx="6">
                  <c:v>10598889.930757051</c:v>
                </c:pt>
                <c:pt idx="7">
                  <c:v>13124664.150524687</c:v>
                </c:pt>
                <c:pt idx="8">
                  <c:v>15899465.677212827</c:v>
                </c:pt>
                <c:pt idx="9">
                  <c:v>18948224.748498224</c:v>
                </c:pt>
                <c:pt idx="10">
                  <c:v>22298400.703874707</c:v>
                </c:pt>
                <c:pt idx="11">
                  <c:v>25980241.462875973</c:v>
                </c:pt>
                <c:pt idx="12">
                  <c:v>30027069.876024216</c:v>
                </c:pt>
                <c:pt idx="13">
                  <c:v>34475599.752993256</c:v>
                </c:pt>
                <c:pt idx="14">
                  <c:v>39366284.666968688</c:v>
                </c:pt>
                <c:pt idx="15">
                  <c:v>44743702.959757745</c:v>
                </c:pt>
                <c:pt idx="16">
                  <c:v>50656982.732139908</c:v>
                </c:pt>
              </c:numCache>
            </c:numRef>
          </c:val>
          <c:smooth val="0"/>
          <c:extLst>
            <c:ext xmlns:c16="http://schemas.microsoft.com/office/drawing/2014/chart" uri="{C3380CC4-5D6E-409C-BE32-E72D297353CC}">
              <c16:uniqueId val="{00000000-86B5-40BC-A81E-C89DF16F935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1403572.7874328559</c:v>
                </c:pt>
                <c:pt idx="3">
                  <c:v>1359673.3705670123</c:v>
                </c:pt>
                <c:pt idx="4">
                  <c:v>1321216.7706882779</c:v>
                </c:pt>
                <c:pt idx="5">
                  <c:v>1284011.9455422116</c:v>
                </c:pt>
                <c:pt idx="6">
                  <c:v>1248013.0742904467</c:v>
                </c:pt>
                <c:pt idx="7">
                  <c:v>1213176.1538673805</c:v>
                </c:pt>
                <c:pt idx="8">
                  <c:v>1179458.9232018383</c:v>
                </c:pt>
                <c:pt idx="9">
                  <c:v>1146820.7906791694</c:v>
                </c:pt>
                <c:pt idx="10">
                  <c:v>1115222.7647076312</c:v>
                </c:pt>
                <c:pt idx="11">
                  <c:v>1084627.3872576228</c:v>
                </c:pt>
                <c:pt idx="12">
                  <c:v>1054998.6702470896</c:v>
                </c:pt>
                <c:pt idx="13">
                  <c:v>1026302.0346511289</c:v>
                </c:pt>
                <c:pt idx="14">
                  <c:v>998504.25221854774</c:v>
                </c:pt>
                <c:pt idx="15">
                  <c:v>971573.38968273066</c:v>
                </c:pt>
                <c:pt idx="16">
                  <c:v>945478.7553587252</c:v>
                </c:pt>
              </c:numCache>
            </c:numRef>
          </c:val>
          <c:smooth val="0"/>
          <c:extLst>
            <c:ext xmlns:c16="http://schemas.microsoft.com/office/drawing/2014/chart" uri="{C3380CC4-5D6E-409C-BE32-E72D297353CC}">
              <c16:uniqueId val="{00000001-86B5-40BC-A81E-C89DF16F935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552</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6</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7</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524</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8</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9</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538</v>
      </c>
    </row>
    <row r="41" spans="1:24" ht="63" x14ac:dyDescent="0.25">
      <c r="A41" s="18" t="s">
        <v>47</v>
      </c>
      <c r="B41" s="24" t="s">
        <v>48</v>
      </c>
      <c r="C41" s="17" t="s">
        <v>539</v>
      </c>
    </row>
    <row r="42" spans="1:24" ht="47.25" x14ac:dyDescent="0.25">
      <c r="A42" s="18" t="s">
        <v>49</v>
      </c>
      <c r="B42" s="24" t="s">
        <v>50</v>
      </c>
      <c r="C42" s="17" t="s">
        <v>539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540</v>
      </c>
    </row>
    <row r="47" spans="1:24" ht="18.75" customHeight="1" x14ac:dyDescent="0.25">
      <c r="A47" s="21"/>
      <c r="B47" s="22"/>
      <c r="C47" s="23"/>
    </row>
    <row r="48" spans="1:24" ht="31.5" x14ac:dyDescent="0.25">
      <c r="A48" s="18" t="s">
        <v>59</v>
      </c>
      <c r="B48" s="24" t="s">
        <v>60</v>
      </c>
      <c r="C48" s="25" t="s">
        <v>541</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G24" activePane="bottomRight" state="frozen"/>
      <selection activeCell="A9" sqref="A9:O9"/>
      <selection pane="topRight" activeCell="A9" sqref="A9:O9"/>
      <selection pane="bottomLeft" activeCell="A9" sqref="A9:O9"/>
      <selection pane="bottomRight" activeCell="AF24" sqref="AF24:AF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местоположение'!$A$5:$C$5</f>
        <v>Год раскрытия информации: 2025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O_Ч6_165</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Приобетение Аварийной осветительной установки, 1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3" t="s">
        <v>332</v>
      </c>
      <c r="B20" s="243" t="s">
        <v>333</v>
      </c>
      <c r="C20" s="242" t="s">
        <v>334</v>
      </c>
      <c r="D20" s="242"/>
      <c r="E20" s="241" t="s">
        <v>335</v>
      </c>
      <c r="F20" s="241"/>
      <c r="G20" s="243"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2" t="s">
        <v>337</v>
      </c>
      <c r="AG20" s="242"/>
      <c r="AH20" s="7"/>
      <c r="AI20" s="7"/>
      <c r="AJ20" s="7"/>
    </row>
    <row r="21" spans="1:37" ht="48" customHeight="1" x14ac:dyDescent="0.25">
      <c r="A21" s="244"/>
      <c r="B21" s="244"/>
      <c r="C21" s="242"/>
      <c r="D21" s="242"/>
      <c r="E21" s="241"/>
      <c r="F21" s="241"/>
      <c r="G21" s="244"/>
      <c r="H21" s="242" t="s">
        <v>271</v>
      </c>
      <c r="I21" s="242"/>
      <c r="J21" s="242" t="s">
        <v>338</v>
      </c>
      <c r="K21" s="242"/>
      <c r="L21" s="242" t="s">
        <v>271</v>
      </c>
      <c r="M21" s="242"/>
      <c r="N21" s="242" t="s">
        <v>339</v>
      </c>
      <c r="O21" s="242"/>
      <c r="P21" s="242" t="s">
        <v>271</v>
      </c>
      <c r="Q21" s="242"/>
      <c r="R21" s="242" t="s">
        <v>339</v>
      </c>
      <c r="S21" s="242"/>
      <c r="T21" s="242" t="s">
        <v>271</v>
      </c>
      <c r="U21" s="242"/>
      <c r="V21" s="242" t="s">
        <v>339</v>
      </c>
      <c r="W21" s="242"/>
      <c r="X21" s="242" t="s">
        <v>271</v>
      </c>
      <c r="Y21" s="242"/>
      <c r="Z21" s="242" t="s">
        <v>339</v>
      </c>
      <c r="AA21" s="242"/>
      <c r="AB21" s="242" t="s">
        <v>271</v>
      </c>
      <c r="AC21" s="242"/>
      <c r="AD21" s="242" t="s">
        <v>339</v>
      </c>
      <c r="AE21" s="242"/>
      <c r="AF21" s="242"/>
      <c r="AG21" s="242"/>
    </row>
    <row r="22" spans="1:37" ht="81" customHeight="1" x14ac:dyDescent="0.25">
      <c r="A22" s="245"/>
      <c r="B22" s="245"/>
      <c r="C22" s="192" t="s">
        <v>271</v>
      </c>
      <c r="D22" s="192" t="s">
        <v>339</v>
      </c>
      <c r="E22" s="192" t="s">
        <v>340</v>
      </c>
      <c r="F22" s="192" t="s">
        <v>341</v>
      </c>
      <c r="G22" s="245"/>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0.15398500000000001</v>
      </c>
      <c r="E24" s="196">
        <v>0</v>
      </c>
      <c r="F24" s="197">
        <v>0.15398500000000001</v>
      </c>
      <c r="G24" s="196">
        <v>0</v>
      </c>
      <c r="H24" s="196">
        <v>0</v>
      </c>
      <c r="I24" s="196">
        <v>0</v>
      </c>
      <c r="J24" s="196">
        <v>0.15398500000000001</v>
      </c>
      <c r="K24" s="196">
        <f>IF(J24&gt;0,4,0)</f>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0.15398500000000001</v>
      </c>
      <c r="AG24" s="200">
        <v>0</v>
      </c>
    </row>
    <row r="25" spans="1:37" ht="24" customHeight="1" x14ac:dyDescent="0.25">
      <c r="A25" s="201" t="s">
        <v>346</v>
      </c>
      <c r="B25" s="202" t="s">
        <v>347</v>
      </c>
      <c r="C25" s="26">
        <v>0</v>
      </c>
      <c r="D25" s="26">
        <v>0</v>
      </c>
      <c r="E25" s="26">
        <v>0</v>
      </c>
      <c r="F25" s="203">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0.15398500000000001</v>
      </c>
      <c r="E27" s="26">
        <v>0</v>
      </c>
      <c r="F27" s="203">
        <v>0.15398500000000001</v>
      </c>
      <c r="G27" s="26">
        <v>0</v>
      </c>
      <c r="H27" s="26">
        <v>0</v>
      </c>
      <c r="I27" s="26">
        <v>0</v>
      </c>
      <c r="J27" s="26">
        <v>0.15398500000000001</v>
      </c>
      <c r="K27" s="26">
        <f t="shared" si="0"/>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0.15398500000000001</v>
      </c>
      <c r="AG27" s="200">
        <v>0</v>
      </c>
    </row>
    <row r="28" spans="1:37" x14ac:dyDescent="0.25">
      <c r="A28" s="201" t="s">
        <v>352</v>
      </c>
      <c r="B28" s="202" t="s">
        <v>353</v>
      </c>
      <c r="C28" s="26">
        <v>0</v>
      </c>
      <c r="D28" s="26">
        <v>0</v>
      </c>
      <c r="E28" s="26">
        <v>0</v>
      </c>
      <c r="F28" s="203">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v>
      </c>
      <c r="E30" s="200">
        <v>0</v>
      </c>
      <c r="F30" s="200">
        <v>0</v>
      </c>
      <c r="G30" s="200">
        <v>0</v>
      </c>
      <c r="H30" s="200">
        <v>0</v>
      </c>
      <c r="I30" s="200">
        <v>0</v>
      </c>
      <c r="J30" s="200">
        <v>0</v>
      </c>
      <c r="K30" s="200">
        <f t="shared" si="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f t="shared" si="0"/>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f t="shared" si="0"/>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f>D24*100/120</f>
        <v>0.12832083333333333</v>
      </c>
      <c r="E33" s="26">
        <v>0</v>
      </c>
      <c r="F33" s="26">
        <v>0.12832083333333333</v>
      </c>
      <c r="G33" s="200">
        <v>0</v>
      </c>
      <c r="H33" s="26">
        <v>0</v>
      </c>
      <c r="I33" s="26">
        <v>0</v>
      </c>
      <c r="J33" s="200">
        <v>0.12832083333333333</v>
      </c>
      <c r="K33" s="26">
        <f t="shared" si="0"/>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0.12832083333333333</v>
      </c>
      <c r="AG33" s="200">
        <v>0</v>
      </c>
    </row>
    <row r="34" spans="1:33" x14ac:dyDescent="0.25">
      <c r="A34" s="201" t="s">
        <v>363</v>
      </c>
      <c r="B34" s="202" t="s">
        <v>364</v>
      </c>
      <c r="C34" s="200">
        <v>0</v>
      </c>
      <c r="D34" s="200">
        <v>0</v>
      </c>
      <c r="E34" s="26">
        <v>0</v>
      </c>
      <c r="F34" s="26">
        <v>0</v>
      </c>
      <c r="G34" s="200">
        <v>0</v>
      </c>
      <c r="H34" s="26">
        <v>0</v>
      </c>
      <c r="I34" s="26">
        <v>0</v>
      </c>
      <c r="J34" s="200">
        <v>0</v>
      </c>
      <c r="K34" s="26">
        <f t="shared" si="0"/>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f t="shared" si="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f t="shared" si="0"/>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f t="shared" si="0"/>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0</v>
      </c>
      <c r="F44" s="215">
        <v>1</v>
      </c>
      <c r="G44" s="215">
        <v>0</v>
      </c>
      <c r="H44" s="215">
        <v>0</v>
      </c>
      <c r="I44" s="215">
        <v>0</v>
      </c>
      <c r="J44" s="215">
        <v>1</v>
      </c>
      <c r="K44" s="215">
        <f t="shared" si="0"/>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f t="shared" si="0"/>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f t="shared" si="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f t="shared" si="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f t="shared" si="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f t="shared" si="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f t="shared" si="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f t="shared" si="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f t="shared" si="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f t="shared" si="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ht="16.5" thickBot="1" x14ac:dyDescent="0.3">
      <c r="A54" s="146" t="s">
        <v>394</v>
      </c>
      <c r="B54" s="210" t="s">
        <v>383</v>
      </c>
      <c r="C54" s="200">
        <v>0</v>
      </c>
      <c r="D54" s="215">
        <v>1</v>
      </c>
      <c r="E54" s="200">
        <v>0</v>
      </c>
      <c r="F54" s="200">
        <v>1</v>
      </c>
      <c r="G54" s="200">
        <v>0</v>
      </c>
      <c r="H54" s="200">
        <v>0</v>
      </c>
      <c r="I54" s="200">
        <v>0</v>
      </c>
      <c r="J54" s="200">
        <v>1</v>
      </c>
      <c r="K54" s="200">
        <f t="shared" si="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f t="shared" si="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f>D33</f>
        <v>0.12832083333333333</v>
      </c>
      <c r="E56" s="26">
        <v>0</v>
      </c>
      <c r="F56" s="26">
        <v>0.12832083333333333</v>
      </c>
      <c r="G56" s="26">
        <v>0</v>
      </c>
      <c r="H56" s="26">
        <v>0</v>
      </c>
      <c r="I56" s="26">
        <v>0</v>
      </c>
      <c r="J56" s="26">
        <v>0.12832083333333333</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0.12832083333333333</v>
      </c>
      <c r="AG56" s="200">
        <v>0</v>
      </c>
    </row>
    <row r="57" spans="1:33" x14ac:dyDescent="0.25">
      <c r="A57" s="146" t="s">
        <v>398</v>
      </c>
      <c r="B57" s="202" t="s">
        <v>399</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f t="shared" si="0"/>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f t="shared" si="0"/>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f t="shared" si="0"/>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ht="16.5" thickBot="1" x14ac:dyDescent="0.3">
      <c r="A63" s="146" t="s">
        <v>408</v>
      </c>
      <c r="B63" s="210" t="s">
        <v>383</v>
      </c>
      <c r="C63" s="26">
        <v>0</v>
      </c>
      <c r="D63" s="215">
        <v>1</v>
      </c>
      <c r="E63" s="26">
        <v>0</v>
      </c>
      <c r="F63" s="26">
        <v>1</v>
      </c>
      <c r="G63" s="26">
        <v>0</v>
      </c>
      <c r="H63" s="26">
        <v>0</v>
      </c>
      <c r="I63" s="26">
        <v>0</v>
      </c>
      <c r="J63" s="26">
        <v>1</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f t="shared" si="0"/>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f t="shared" si="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topLeftCell="A10" zoomScale="80" zoomScaleNormal="80" zoomScaleSheetLayoutView="85" workbookViewId="0">
      <selection activeCell="AT26" sqref="AT26:AV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местоположение'!$A$5:$C$5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O_Ч6_165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2" t="str">
        <f>'1. паспорт местоположение'!$A$15</f>
        <v>Приобетение Аварийной осветительной установки, 1 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row>
    <row r="18" spans="1:50"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row>
    <row r="19" spans="1:50"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c r="AX19" s="259"/>
    </row>
    <row r="20" spans="1:50"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c r="AX20" s="259"/>
    </row>
    <row r="21" spans="1:50" x14ac:dyDescent="0.25">
      <c r="A21" s="280" t="s">
        <v>419</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c r="AX21" s="280"/>
    </row>
    <row r="22" spans="1:50" ht="58.5" customHeight="1" x14ac:dyDescent="0.25">
      <c r="A22" s="237" t="s">
        <v>420</v>
      </c>
      <c r="B22" s="282" t="s">
        <v>421</v>
      </c>
      <c r="C22" s="237" t="s">
        <v>422</v>
      </c>
      <c r="D22" s="237" t="s">
        <v>423</v>
      </c>
      <c r="E22" s="266" t="s">
        <v>424</v>
      </c>
      <c r="F22" s="267"/>
      <c r="G22" s="267"/>
      <c r="H22" s="267"/>
      <c r="I22" s="267"/>
      <c r="J22" s="267"/>
      <c r="K22" s="267"/>
      <c r="L22" s="267"/>
      <c r="M22" s="267"/>
      <c r="N22" s="268"/>
      <c r="O22" s="237" t="s">
        <v>425</v>
      </c>
      <c r="P22" s="237" t="s">
        <v>426</v>
      </c>
      <c r="Q22" s="237" t="s">
        <v>427</v>
      </c>
      <c r="R22" s="234" t="s">
        <v>428</v>
      </c>
      <c r="S22" s="234" t="s">
        <v>429</v>
      </c>
      <c r="T22" s="234" t="s">
        <v>430</v>
      </c>
      <c r="U22" s="234" t="s">
        <v>431</v>
      </c>
      <c r="V22" s="234"/>
      <c r="W22" s="285" t="s">
        <v>432</v>
      </c>
      <c r="X22" s="285" t="s">
        <v>433</v>
      </c>
      <c r="Y22" s="234" t="s">
        <v>434</v>
      </c>
      <c r="Z22" s="234" t="s">
        <v>435</v>
      </c>
      <c r="AA22" s="234" t="s">
        <v>436</v>
      </c>
      <c r="AB22" s="286"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7" t="s">
        <v>450</v>
      </c>
    </row>
    <row r="23" spans="1:50" ht="64.5" customHeight="1" x14ac:dyDescent="0.25">
      <c r="A23" s="281"/>
      <c r="B23" s="283"/>
      <c r="C23" s="281"/>
      <c r="D23" s="281"/>
      <c r="E23" s="289" t="s">
        <v>451</v>
      </c>
      <c r="F23" s="291" t="s">
        <v>399</v>
      </c>
      <c r="G23" s="291" t="s">
        <v>401</v>
      </c>
      <c r="H23" s="291" t="s">
        <v>403</v>
      </c>
      <c r="I23" s="293" t="s">
        <v>452</v>
      </c>
      <c r="J23" s="293" t="s">
        <v>453</v>
      </c>
      <c r="K23" s="293" t="s">
        <v>454</v>
      </c>
      <c r="L23" s="291" t="s">
        <v>379</v>
      </c>
      <c r="M23" s="291" t="s">
        <v>381</v>
      </c>
      <c r="N23" s="291" t="s">
        <v>383</v>
      </c>
      <c r="O23" s="281"/>
      <c r="P23" s="281"/>
      <c r="Q23" s="281"/>
      <c r="R23" s="234"/>
      <c r="S23" s="234"/>
      <c r="T23" s="234"/>
      <c r="U23" s="295" t="s">
        <v>271</v>
      </c>
      <c r="V23" s="295" t="s">
        <v>455</v>
      </c>
      <c r="W23" s="285"/>
      <c r="X23" s="285"/>
      <c r="Y23" s="234"/>
      <c r="Z23" s="234"/>
      <c r="AA23" s="234"/>
      <c r="AB23" s="234"/>
      <c r="AC23" s="234"/>
      <c r="AD23" s="234"/>
      <c r="AE23" s="234"/>
      <c r="AF23" s="234"/>
      <c r="AG23" s="234"/>
      <c r="AH23" s="234" t="s">
        <v>456</v>
      </c>
      <c r="AI23" s="234"/>
      <c r="AJ23" s="234" t="s">
        <v>457</v>
      </c>
      <c r="AK23" s="234"/>
      <c r="AL23" s="237" t="s">
        <v>458</v>
      </c>
      <c r="AM23" s="237" t="s">
        <v>459</v>
      </c>
      <c r="AN23" s="237" t="s">
        <v>460</v>
      </c>
      <c r="AO23" s="237" t="s">
        <v>461</v>
      </c>
      <c r="AP23" s="237" t="s">
        <v>462</v>
      </c>
      <c r="AQ23" s="237" t="s">
        <v>463</v>
      </c>
      <c r="AR23" s="237" t="s">
        <v>464</v>
      </c>
      <c r="AS23" s="243" t="s">
        <v>455</v>
      </c>
      <c r="AT23" s="234"/>
      <c r="AU23" s="234"/>
      <c r="AV23" s="234"/>
      <c r="AW23" s="234"/>
      <c r="AX23" s="288"/>
    </row>
    <row r="24" spans="1:50" ht="96.75" customHeight="1" x14ac:dyDescent="0.25">
      <c r="A24" s="238"/>
      <c r="B24" s="284"/>
      <c r="C24" s="238"/>
      <c r="D24" s="238"/>
      <c r="E24" s="290"/>
      <c r="F24" s="292"/>
      <c r="G24" s="292"/>
      <c r="H24" s="292"/>
      <c r="I24" s="294"/>
      <c r="J24" s="294"/>
      <c r="K24" s="294"/>
      <c r="L24" s="292"/>
      <c r="M24" s="292"/>
      <c r="N24" s="292"/>
      <c r="O24" s="238"/>
      <c r="P24" s="238"/>
      <c r="Q24" s="238"/>
      <c r="R24" s="234"/>
      <c r="S24" s="234"/>
      <c r="T24" s="234"/>
      <c r="U24" s="296"/>
      <c r="V24" s="296"/>
      <c r="W24" s="285"/>
      <c r="X24" s="285"/>
      <c r="Y24" s="234"/>
      <c r="Z24" s="234"/>
      <c r="AA24" s="234"/>
      <c r="AB24" s="234"/>
      <c r="AC24" s="234"/>
      <c r="AD24" s="234"/>
      <c r="AE24" s="234"/>
      <c r="AF24" s="234"/>
      <c r="AG24" s="234"/>
      <c r="AH24" s="27" t="s">
        <v>465</v>
      </c>
      <c r="AI24" s="27" t="s">
        <v>466</v>
      </c>
      <c r="AJ24" s="61" t="s">
        <v>271</v>
      </c>
      <c r="AK24" s="61" t="s">
        <v>455</v>
      </c>
      <c r="AL24" s="238"/>
      <c r="AM24" s="238"/>
      <c r="AN24" s="238"/>
      <c r="AO24" s="238"/>
      <c r="AP24" s="238"/>
      <c r="AQ24" s="238"/>
      <c r="AR24" s="238"/>
      <c r="AS24" s="245"/>
      <c r="AT24" s="234"/>
      <c r="AU24" s="234"/>
      <c r="AV24" s="234"/>
      <c r="AW24" s="234"/>
      <c r="AX24" s="288"/>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1</v>
      </c>
      <c r="F26" s="157">
        <v>0</v>
      </c>
      <c r="G26" s="157">
        <v>0</v>
      </c>
      <c r="H26" s="157">
        <v>0</v>
      </c>
      <c r="I26" s="157">
        <v>0</v>
      </c>
      <c r="J26" s="157">
        <v>0</v>
      </c>
      <c r="K26" s="157">
        <v>0</v>
      </c>
      <c r="L26" s="157">
        <v>0</v>
      </c>
      <c r="M26" s="157">
        <v>0</v>
      </c>
      <c r="N26" s="157">
        <v>1</v>
      </c>
      <c r="O26" s="157" t="s">
        <v>544</v>
      </c>
      <c r="P26" s="157" t="str">
        <f>A15</f>
        <v>Приобетение Аварийной осветительной установки, 1 шт.</v>
      </c>
      <c r="Q26" s="157" t="s">
        <v>545</v>
      </c>
      <c r="R26" s="224">
        <v>0.12832083333333333</v>
      </c>
      <c r="S26" s="157" t="s">
        <v>546</v>
      </c>
      <c r="T26" s="224">
        <f>R26</f>
        <v>0.12832083333333333</v>
      </c>
      <c r="U26" s="157" t="s">
        <v>547</v>
      </c>
      <c r="V26" s="157" t="s">
        <v>547</v>
      </c>
      <c r="W26" s="157">
        <v>0</v>
      </c>
      <c r="X26" s="157">
        <v>0</v>
      </c>
      <c r="Y26" s="157">
        <v>0</v>
      </c>
      <c r="Z26" s="157">
        <v>0</v>
      </c>
      <c r="AA26" s="157">
        <v>0</v>
      </c>
      <c r="AB26" s="157">
        <v>0</v>
      </c>
      <c r="AC26" s="157">
        <v>0</v>
      </c>
      <c r="AD26" s="157">
        <v>0</v>
      </c>
      <c r="AE26" s="157">
        <v>0</v>
      </c>
      <c r="AF26" s="157">
        <v>0</v>
      </c>
      <c r="AG26" s="157">
        <v>0</v>
      </c>
      <c r="AH26" s="157">
        <v>0</v>
      </c>
      <c r="AI26" s="157">
        <v>0</v>
      </c>
      <c r="AJ26" s="157">
        <v>0</v>
      </c>
      <c r="AK26" s="157">
        <v>0</v>
      </c>
      <c r="AL26" s="157">
        <v>0</v>
      </c>
      <c r="AM26" s="157">
        <v>0</v>
      </c>
      <c r="AN26" s="157" t="s">
        <v>548</v>
      </c>
      <c r="AO26" s="157" t="s">
        <v>549</v>
      </c>
      <c r="AP26" s="225">
        <v>45428</v>
      </c>
      <c r="AQ26" s="158" t="s">
        <v>550</v>
      </c>
      <c r="AR26" s="157" t="s">
        <v>551</v>
      </c>
      <c r="AS26" s="157" t="s">
        <v>551</v>
      </c>
      <c r="AT26" s="157"/>
      <c r="AU26" s="157"/>
      <c r="AV26" s="157"/>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местоположение'!$A$5:$C$5</f>
        <v>Год раскрытия информации: 2025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O_Ч6_165</v>
      </c>
      <c r="B12" s="232"/>
      <c r="C12" s="164"/>
      <c r="D12" s="150"/>
      <c r="E12" s="150"/>
      <c r="F12" s="150"/>
      <c r="G12" s="150"/>
      <c r="H12" s="150"/>
    </row>
    <row r="13" spans="1:8" x14ac:dyDescent="0.25">
      <c r="A13" s="227" t="s">
        <v>7</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Приобетение Аварийной осветительной установки, 1 шт.</v>
      </c>
      <c r="B15" s="226"/>
      <c r="C15" s="164"/>
      <c r="D15" s="150"/>
      <c r="E15" s="150"/>
      <c r="F15" s="150"/>
      <c r="G15" s="150"/>
      <c r="H15" s="150"/>
    </row>
    <row r="16" spans="1:8" x14ac:dyDescent="0.25">
      <c r="A16" s="227" t="s">
        <v>8</v>
      </c>
      <c r="B16" s="227"/>
      <c r="C16" s="37"/>
      <c r="D16" s="11"/>
      <c r="E16" s="11"/>
      <c r="F16" s="11"/>
      <c r="G16" s="11"/>
      <c r="H16" s="11"/>
    </row>
    <row r="17" spans="1:2" s="134" customFormat="1" x14ac:dyDescent="0.25">
      <c r="A17" s="159"/>
      <c r="B17" s="166"/>
    </row>
    <row r="18" spans="1:2" s="134" customFormat="1" ht="33.75" customHeight="1" x14ac:dyDescent="0.25">
      <c r="A18" s="297" t="s">
        <v>467</v>
      </c>
      <c r="B18" s="298"/>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524</v>
      </c>
    </row>
    <row r="22" spans="1:2" s="134" customFormat="1" ht="16.5" thickBot="1" x14ac:dyDescent="0.3">
      <c r="A22" s="167" t="s">
        <v>469</v>
      </c>
      <c r="B22" s="168" t="s">
        <v>525</v>
      </c>
    </row>
    <row r="23" spans="1:2" s="134" customFormat="1" ht="16.5" thickBot="1" x14ac:dyDescent="0.3">
      <c r="A23" s="167" t="s">
        <v>470</v>
      </c>
      <c r="B23" s="168" t="s">
        <v>523</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526</v>
      </c>
    </row>
    <row r="27" spans="1:2" s="134" customFormat="1" ht="29.25" thickBot="1" x14ac:dyDescent="0.3">
      <c r="A27" s="171" t="s">
        <v>474</v>
      </c>
      <c r="B27" s="168" t="s">
        <v>554</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2025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O_Ч6_165</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7</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2" t="str">
        <f>'1. паспорт местоположение'!$A$15</f>
        <v>Приобетение Аварийной осветительной установки, 1 шт.</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8</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8" t="s">
        <v>63</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4" t="s">
        <v>10</v>
      </c>
      <c r="B19" s="234" t="s">
        <v>64</v>
      </c>
      <c r="C19" s="237"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8"/>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2025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O_Ч6_165</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7</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6" t="str">
        <f>'1. паспорт местоположение'!$A$15</f>
        <v>Приобетение Аварийной осветительной установки, 1 шт.</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8</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9" t="s">
        <v>86</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10</v>
      </c>
      <c r="B21" s="242" t="s">
        <v>87</v>
      </c>
      <c r="C21" s="242"/>
      <c r="D21" s="242" t="s">
        <v>88</v>
      </c>
      <c r="E21" s="242" t="s">
        <v>89</v>
      </c>
      <c r="F21" s="242"/>
      <c r="G21" s="242" t="s">
        <v>90</v>
      </c>
      <c r="H21" s="242"/>
      <c r="I21" s="242" t="s">
        <v>91</v>
      </c>
      <c r="J21" s="242"/>
      <c r="K21" s="242" t="s">
        <v>92</v>
      </c>
      <c r="L21" s="242" t="s">
        <v>93</v>
      </c>
      <c r="M21" s="242"/>
      <c r="N21" s="242" t="s">
        <v>94</v>
      </c>
      <c r="O21" s="242"/>
      <c r="P21" s="242" t="s">
        <v>95</v>
      </c>
      <c r="Q21" s="242" t="s">
        <v>96</v>
      </c>
      <c r="R21" s="242"/>
      <c r="S21" s="242" t="s">
        <v>97</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98</v>
      </c>
      <c r="R22" s="34" t="s">
        <v>99</v>
      </c>
      <c r="S22" s="34" t="s">
        <v>100</v>
      </c>
      <c r="T22" s="34" t="s">
        <v>101</v>
      </c>
    </row>
    <row r="23" spans="1:20" ht="51.75" customHeight="1" x14ac:dyDescent="0.25">
      <c r="A23" s="241"/>
      <c r="B23" s="34" t="s">
        <v>102</v>
      </c>
      <c r="C23" s="34" t="s">
        <v>103</v>
      </c>
      <c r="D23" s="24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9" t="s">
        <v>106</v>
      </c>
      <c r="C27" s="239"/>
      <c r="D27" s="239"/>
      <c r="E27" s="239"/>
      <c r="F27" s="239"/>
      <c r="G27" s="239"/>
      <c r="H27" s="239"/>
      <c r="I27" s="239"/>
      <c r="J27" s="239"/>
      <c r="K27" s="239"/>
      <c r="L27" s="239"/>
      <c r="M27" s="239"/>
      <c r="N27" s="239"/>
      <c r="O27" s="239"/>
      <c r="P27" s="239"/>
      <c r="Q27" s="239"/>
      <c r="R27" s="23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местоположение'!$A$5:$C$5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O_Ч6_165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Приобетение Аварийной осветительной установки, 1 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117</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3" t="s">
        <v>10</v>
      </c>
      <c r="B21" s="246" t="s">
        <v>118</v>
      </c>
      <c r="C21" s="247"/>
      <c r="D21" s="246" t="s">
        <v>119</v>
      </c>
      <c r="E21" s="247"/>
      <c r="F21" s="250" t="s">
        <v>73</v>
      </c>
      <c r="G21" s="251"/>
      <c r="H21" s="251"/>
      <c r="I21" s="252"/>
      <c r="J21" s="243" t="s">
        <v>120</v>
      </c>
      <c r="K21" s="246" t="s">
        <v>121</v>
      </c>
      <c r="L21" s="247"/>
      <c r="M21" s="246" t="s">
        <v>122</v>
      </c>
      <c r="N21" s="247"/>
      <c r="O21" s="246" t="s">
        <v>123</v>
      </c>
      <c r="P21" s="247"/>
      <c r="Q21" s="246" t="s">
        <v>124</v>
      </c>
      <c r="R21" s="247"/>
      <c r="S21" s="243" t="s">
        <v>125</v>
      </c>
      <c r="T21" s="243" t="s">
        <v>126</v>
      </c>
      <c r="U21" s="243" t="s">
        <v>127</v>
      </c>
      <c r="V21" s="246" t="s">
        <v>128</v>
      </c>
      <c r="W21" s="247"/>
      <c r="X21" s="250" t="s">
        <v>96</v>
      </c>
      <c r="Y21" s="251"/>
      <c r="Z21" s="250" t="s">
        <v>97</v>
      </c>
      <c r="AA21" s="251"/>
    </row>
    <row r="22" spans="1:27" ht="216" customHeight="1" x14ac:dyDescent="0.25">
      <c r="A22" s="244"/>
      <c r="B22" s="248"/>
      <c r="C22" s="249"/>
      <c r="D22" s="248"/>
      <c r="E22" s="249"/>
      <c r="F22" s="250" t="s">
        <v>129</v>
      </c>
      <c r="G22" s="252"/>
      <c r="H22" s="250" t="s">
        <v>130</v>
      </c>
      <c r="I22" s="252"/>
      <c r="J22" s="245"/>
      <c r="K22" s="248"/>
      <c r="L22" s="249"/>
      <c r="M22" s="248"/>
      <c r="N22" s="249"/>
      <c r="O22" s="248"/>
      <c r="P22" s="249"/>
      <c r="Q22" s="248"/>
      <c r="R22" s="249"/>
      <c r="S22" s="245"/>
      <c r="T22" s="245"/>
      <c r="U22" s="245"/>
      <c r="V22" s="248"/>
      <c r="W22" s="249"/>
      <c r="X22" s="34" t="s">
        <v>98</v>
      </c>
      <c r="Y22" s="34" t="s">
        <v>99</v>
      </c>
      <c r="Z22" s="34" t="s">
        <v>100</v>
      </c>
      <c r="AA22" s="34" t="s">
        <v>101</v>
      </c>
    </row>
    <row r="23" spans="1:27" ht="60" customHeight="1" x14ac:dyDescent="0.25">
      <c r="A23" s="24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местоположение'!$A$5:$C$5</f>
        <v>Год раскрытия информации: 2025 год</v>
      </c>
      <c r="B5" s="255"/>
      <c r="C5" s="255"/>
    </row>
    <row r="6" spans="1:3" s="1" customFormat="1" ht="15.75" x14ac:dyDescent="0.2">
      <c r="A6" s="45"/>
      <c r="B6" s="45"/>
      <c r="C6" s="45"/>
    </row>
    <row r="7" spans="1:3" s="1" customFormat="1" ht="18.75" x14ac:dyDescent="0.2">
      <c r="A7" s="257" t="s">
        <v>131</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132</v>
      </c>
      <c r="B10" s="255"/>
      <c r="C10" s="255"/>
    </row>
    <row r="11" spans="1:3" s="1" customFormat="1" ht="15.75" x14ac:dyDescent="0.2">
      <c r="A11" s="45"/>
      <c r="B11" s="45"/>
      <c r="C11" s="45"/>
    </row>
    <row r="12" spans="1:3" s="1" customFormat="1" ht="18.75" x14ac:dyDescent="0.2">
      <c r="A12" s="258" t="str">
        <f>'1. паспорт местоположение'!$A$12</f>
        <v>O_Ч6_165</v>
      </c>
      <c r="B12" s="255"/>
      <c r="C12" s="255"/>
    </row>
    <row r="13" spans="1:3" s="1" customFormat="1" ht="15.75" x14ac:dyDescent="0.2">
      <c r="A13" s="255" t="s">
        <v>133</v>
      </c>
      <c r="B13" s="255"/>
      <c r="C13" s="255"/>
    </row>
    <row r="14" spans="1:3" s="1" customFormat="1" ht="15.75" x14ac:dyDescent="0.2">
      <c r="A14" s="45"/>
      <c r="B14" s="45"/>
      <c r="C14" s="45"/>
    </row>
    <row r="15" spans="1:3" s="46" customFormat="1" ht="75" customHeight="1" x14ac:dyDescent="0.2">
      <c r="A15" s="253" t="str">
        <f>'1. паспорт местоположение'!$A$15</f>
        <v>Приобетение Аварийной осветительной установки, 1 шт.</v>
      </c>
      <c r="B15" s="254"/>
      <c r="C15" s="254"/>
    </row>
    <row r="16" spans="1:3" s="46" customFormat="1" ht="15.75" x14ac:dyDescent="0.2">
      <c r="A16" s="255" t="s">
        <v>134</v>
      </c>
      <c r="B16" s="255"/>
      <c r="C16" s="255"/>
    </row>
    <row r="17" spans="1:3" s="46" customFormat="1" ht="15.75" x14ac:dyDescent="0.2">
      <c r="A17" s="45"/>
      <c r="B17" s="45"/>
      <c r="C17" s="45"/>
    </row>
    <row r="18" spans="1:3" s="46" customFormat="1" ht="15.75" x14ac:dyDescent="0.2">
      <c r="A18" s="256" t="s">
        <v>135</v>
      </c>
      <c r="B18" s="255"/>
      <c r="C18" s="25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
        <v>524</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542</v>
      </c>
    </row>
    <row r="27" spans="1:3" ht="42.75" customHeight="1" x14ac:dyDescent="0.25">
      <c r="A27" s="49" t="s">
        <v>23</v>
      </c>
      <c r="B27" s="50" t="s">
        <v>141</v>
      </c>
      <c r="C27" s="25" t="s">
        <v>543</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местоположение'!$A$5:$C$5</f>
        <v>Год раскрытия информации: 2025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O_Ч6_165</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2" t="str">
        <f>'1. паспорт местоположение'!$A$15</f>
        <v>Приобетение Аварийной осветительной установки, 1 шт.</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53"/>
      <c r="AB16" s="53"/>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53"/>
      <c r="AB17" s="53"/>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53"/>
      <c r="AB18" s="53"/>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53"/>
      <c r="AB19" s="53"/>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53"/>
      <c r="AB20" s="5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53"/>
      <c r="AB21" s="53"/>
    </row>
    <row r="22" spans="1:28" x14ac:dyDescent="0.25">
      <c r="A22" s="264" t="s">
        <v>145</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местоположение'!$A$5:$C$5</f>
        <v>Год раскрытия информации: 2025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O_Ч6_165</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7</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6" t="str">
        <f>'1. паспорт местоположение'!$A$15</f>
        <v>Приобетение Аварийной осветительной установки, 1 шт.</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8</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5" t="s">
        <v>172</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6" t="s">
        <v>176</v>
      </c>
      <c r="F19" s="267"/>
      <c r="G19" s="267"/>
      <c r="H19" s="267"/>
      <c r="I19" s="268"/>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row>
    <row r="6" spans="1:19" s="2" customFormat="1" ht="15.75" x14ac:dyDescent="0.2">
      <c r="A6" s="64"/>
      <c r="B6" s="64"/>
      <c r="C6" s="64"/>
      <c r="D6" s="64"/>
      <c r="E6" s="64"/>
      <c r="F6" s="64"/>
      <c r="G6" s="64"/>
      <c r="H6" s="64"/>
      <c r="I6" s="64"/>
      <c r="J6" s="64"/>
      <c r="K6" s="64"/>
      <c r="L6" s="64"/>
      <c r="M6" s="64"/>
    </row>
    <row r="7" spans="1:19" s="2" customFormat="1" ht="20.25" x14ac:dyDescent="0.2">
      <c r="A7" s="270" t="s">
        <v>3</v>
      </c>
      <c r="B7" s="270"/>
      <c r="C7" s="270"/>
      <c r="D7" s="270"/>
      <c r="E7" s="270"/>
      <c r="F7" s="270"/>
      <c r="G7" s="270"/>
      <c r="H7" s="270"/>
      <c r="I7" s="270"/>
      <c r="J7" s="270"/>
      <c r="K7" s="270"/>
      <c r="L7" s="270"/>
      <c r="M7" s="270"/>
      <c r="N7" s="270"/>
      <c r="O7" s="270"/>
      <c r="P7" s="270"/>
      <c r="Q7" s="270"/>
      <c r="R7" s="270"/>
      <c r="S7" s="270"/>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1" t="str">
        <f>'1. паспорт местоположение'!$A$12</f>
        <v>O_Ч6_165</v>
      </c>
      <c r="B12" s="271"/>
      <c r="C12" s="271"/>
      <c r="D12" s="271"/>
      <c r="E12" s="271"/>
      <c r="F12" s="271"/>
      <c r="G12" s="271"/>
      <c r="H12" s="271"/>
      <c r="I12" s="271"/>
      <c r="J12" s="271"/>
      <c r="K12" s="271"/>
      <c r="L12" s="271"/>
      <c r="M12" s="271"/>
      <c r="N12" s="271"/>
      <c r="O12" s="271"/>
      <c r="P12" s="271"/>
      <c r="Q12" s="271"/>
      <c r="R12" s="271"/>
      <c r="S12" s="271"/>
    </row>
    <row r="13" spans="1:19"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4" t="str">
        <f>'1. паспорт местоположение'!$A$15</f>
        <v>Приобетение Аварийной осветительной установки, 1 шт.</v>
      </c>
      <c r="B15" s="274"/>
      <c r="C15" s="274"/>
      <c r="D15" s="274"/>
      <c r="E15" s="274"/>
      <c r="F15" s="274"/>
      <c r="G15" s="274"/>
      <c r="H15" s="274"/>
      <c r="I15" s="274"/>
      <c r="J15" s="274"/>
      <c r="K15" s="274"/>
      <c r="L15" s="274"/>
      <c r="M15" s="274"/>
      <c r="N15" s="274"/>
      <c r="O15" s="274"/>
      <c r="P15" s="274"/>
      <c r="Q15" s="274"/>
      <c r="R15" s="274"/>
      <c r="S15" s="274"/>
    </row>
    <row r="16" spans="1:19"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190</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128320.83333333333</v>
      </c>
      <c r="C25" s="46"/>
      <c r="D25" s="275"/>
      <c r="E25" s="275"/>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2" t="s">
        <v>195</v>
      </c>
      <c r="E26" s="272"/>
      <c r="F26" s="272"/>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2" t="s">
        <v>197</v>
      </c>
      <c r="E27" s="272"/>
      <c r="F27" s="272"/>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3" t="s">
        <v>199</v>
      </c>
      <c r="E28" s="273"/>
      <c r="F28" s="273"/>
      <c r="G28" s="80">
        <f>IFERROR(IF(B92=0,0,INDEX(A1:W100,86,MATCH(B92+15,45:45,0))),0)</f>
        <v>18330026.325267375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3666.3095238095239</v>
      </c>
      <c r="E65" s="109">
        <f t="shared" si="10"/>
        <v>3666.3095238095239</v>
      </c>
      <c r="F65" s="109">
        <f t="shared" si="10"/>
        <v>3666.3095238095239</v>
      </c>
      <c r="G65" s="109">
        <f t="shared" si="10"/>
        <v>3666.3095238095239</v>
      </c>
      <c r="H65" s="109">
        <f t="shared" si="10"/>
        <v>3666.3095238095239</v>
      </c>
      <c r="I65" s="109">
        <f t="shared" si="10"/>
        <v>3666.3095238095239</v>
      </c>
      <c r="J65" s="109">
        <f t="shared" si="10"/>
        <v>3666.3095238095239</v>
      </c>
      <c r="K65" s="109">
        <f t="shared" si="10"/>
        <v>3666.3095238095239</v>
      </c>
      <c r="L65" s="109">
        <f t="shared" si="10"/>
        <v>3666.3095238095239</v>
      </c>
      <c r="M65" s="109">
        <f t="shared" si="10"/>
        <v>3666.3095238095239</v>
      </c>
      <c r="N65" s="109">
        <f t="shared" si="10"/>
        <v>3666.3095238095239</v>
      </c>
      <c r="O65" s="109">
        <f t="shared" si="10"/>
        <v>3666.3095238095239</v>
      </c>
      <c r="P65" s="109">
        <f t="shared" si="10"/>
        <v>3666.3095238095239</v>
      </c>
      <c r="Q65" s="109">
        <f t="shared" si="10"/>
        <v>3666.3095238095239</v>
      </c>
      <c r="R65" s="109">
        <f t="shared" si="10"/>
        <v>3666.3095238095239</v>
      </c>
      <c r="S65" s="109">
        <f t="shared" si="10"/>
        <v>3666.3095238095239</v>
      </c>
      <c r="T65" s="109">
        <f t="shared" si="10"/>
        <v>3666.3095238095239</v>
      </c>
      <c r="U65" s="109">
        <f t="shared" si="10"/>
        <v>3666.3095238095239</v>
      </c>
      <c r="V65" s="109">
        <f t="shared" si="10"/>
        <v>3666.3095238095239</v>
      </c>
      <c r="W65" s="109">
        <f t="shared" si="10"/>
        <v>3666.3095238095239</v>
      </c>
    </row>
    <row r="66" spans="1:23" ht="11.25" customHeight="1" x14ac:dyDescent="0.25">
      <c r="A66" s="74" t="s">
        <v>237</v>
      </c>
      <c r="B66" s="109">
        <f>IF(AND(B45&gt;$B$92,B45&lt;=$B$92+$B$27),B65,0)</f>
        <v>0</v>
      </c>
      <c r="C66" s="109">
        <f t="shared" ref="C66:W66" si="11">IF(AND(C45&gt;$B$92,C45&lt;=$B$92+$B$27),C65+B66,0)</f>
        <v>0</v>
      </c>
      <c r="D66" s="109">
        <f t="shared" si="11"/>
        <v>3666.3095238095239</v>
      </c>
      <c r="E66" s="109">
        <f t="shared" si="11"/>
        <v>7332.6190476190477</v>
      </c>
      <c r="F66" s="109">
        <f t="shared" si="11"/>
        <v>10998.928571428572</v>
      </c>
      <c r="G66" s="109">
        <f t="shared" si="11"/>
        <v>14665.238095238095</v>
      </c>
      <c r="H66" s="109">
        <f t="shared" si="11"/>
        <v>18331.547619047618</v>
      </c>
      <c r="I66" s="109">
        <f t="shared" si="11"/>
        <v>21997.857142857141</v>
      </c>
      <c r="J66" s="109">
        <f t="shared" si="11"/>
        <v>25664.166666666664</v>
      </c>
      <c r="K66" s="109">
        <f t="shared" si="11"/>
        <v>29330.476190476187</v>
      </c>
      <c r="L66" s="109">
        <f t="shared" si="11"/>
        <v>32996.78571428571</v>
      </c>
      <c r="M66" s="109">
        <f t="shared" si="11"/>
        <v>36663.095238095237</v>
      </c>
      <c r="N66" s="109">
        <f t="shared" si="11"/>
        <v>40329.404761904763</v>
      </c>
      <c r="O66" s="109">
        <f t="shared" si="11"/>
        <v>43995.71428571429</v>
      </c>
      <c r="P66" s="109">
        <f t="shared" si="11"/>
        <v>47662.023809523816</v>
      </c>
      <c r="Q66" s="109">
        <f t="shared" si="11"/>
        <v>51328.333333333343</v>
      </c>
      <c r="R66" s="109">
        <f t="shared" si="11"/>
        <v>54994.64285714287</v>
      </c>
      <c r="S66" s="109">
        <f t="shared" si="11"/>
        <v>58660.952380952396</v>
      </c>
      <c r="T66" s="109">
        <f t="shared" si="11"/>
        <v>62327.261904761923</v>
      </c>
      <c r="U66" s="109">
        <f t="shared" si="11"/>
        <v>65993.571428571449</v>
      </c>
      <c r="V66" s="109">
        <f t="shared" si="11"/>
        <v>69659.880952380976</v>
      </c>
      <c r="W66" s="109">
        <f t="shared" si="11"/>
        <v>73326.190476190503</v>
      </c>
    </row>
    <row r="67" spans="1:23" ht="25.5" customHeight="1" x14ac:dyDescent="0.25">
      <c r="A67" s="110" t="s">
        <v>238</v>
      </c>
      <c r="B67" s="106">
        <f t="shared" ref="B67:W67" si="12">B64-B65</f>
        <v>0</v>
      </c>
      <c r="C67" s="106">
        <f t="shared" si="12"/>
        <v>1867174.4212495829</v>
      </c>
      <c r="D67" s="106">
        <f>D64-D65</f>
        <v>1994364.3149388805</v>
      </c>
      <c r="E67" s="106">
        <f t="shared" si="12"/>
        <v>2190090.2493081596</v>
      </c>
      <c r="F67" s="106">
        <f t="shared" si="12"/>
        <v>2405290.5271108141</v>
      </c>
      <c r="G67" s="106">
        <f t="shared" si="12"/>
        <v>2641930.3122183327</v>
      </c>
      <c r="H67" s="106">
        <f t="shared" si="12"/>
        <v>2902175.4860140155</v>
      </c>
      <c r="I67" s="106">
        <f t="shared" si="12"/>
        <v>3188413.3575697392</v>
      </c>
      <c r="J67" s="106">
        <f t="shared" si="12"/>
        <v>3503275.5286624976</v>
      </c>
      <c r="K67" s="106">
        <f t="shared" si="12"/>
        <v>3849663.1393596153</v>
      </c>
      <c r="L67" s="106">
        <f t="shared" si="12"/>
        <v>4230774.7436758615</v>
      </c>
      <c r="M67" s="106">
        <f t="shared" si="12"/>
        <v>4650137.0910946578</v>
      </c>
      <c r="N67" s="106">
        <f t="shared" si="12"/>
        <v>5111639.1188162295</v>
      </c>
      <c r="O67" s="106">
        <f t="shared" si="12"/>
        <v>5619569.4917428587</v>
      </c>
      <c r="P67" s="106">
        <f t="shared" si="12"/>
        <v>6178658.0627624718</v>
      </c>
      <c r="Q67" s="106">
        <f t="shared" si="12"/>
        <v>6794121.6652076989</v>
      </c>
      <c r="R67" s="106">
        <f t="shared" si="12"/>
        <v>7471714.6928485353</v>
      </c>
      <c r="S67" s="106">
        <f t="shared" si="12"/>
        <v>8217784.9708652478</v>
      </c>
      <c r="T67" s="106">
        <f t="shared" si="12"/>
        <v>9039335.4744338132</v>
      </c>
      <c r="U67" s="106">
        <f t="shared" si="12"/>
        <v>9944092.5103810448</v>
      </c>
      <c r="V67" s="106">
        <f t="shared" si="12"/>
        <v>10940581.042429794</v>
      </c>
      <c r="W67" s="106">
        <f t="shared" si="12"/>
        <v>12038207.912520345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1994364.3149388805</v>
      </c>
      <c r="E69" s="105">
        <f>E67+E68</f>
        <v>2190090.2493081596</v>
      </c>
      <c r="F69" s="105">
        <f t="shared" ref="F69:W69" si="14">F67-F68</f>
        <v>2405290.5271108141</v>
      </c>
      <c r="G69" s="105">
        <f t="shared" si="14"/>
        <v>2641930.3122183327</v>
      </c>
      <c r="H69" s="105">
        <f t="shared" si="14"/>
        <v>2902175.4860140155</v>
      </c>
      <c r="I69" s="105">
        <f t="shared" si="14"/>
        <v>3188413.3575697392</v>
      </c>
      <c r="J69" s="105">
        <f t="shared" si="14"/>
        <v>3503275.5286624976</v>
      </c>
      <c r="K69" s="105">
        <f t="shared" si="14"/>
        <v>3849663.1393596153</v>
      </c>
      <c r="L69" s="105">
        <f t="shared" si="14"/>
        <v>4230774.7436758615</v>
      </c>
      <c r="M69" s="105">
        <f t="shared" si="14"/>
        <v>4650137.0910946578</v>
      </c>
      <c r="N69" s="105">
        <f t="shared" si="14"/>
        <v>5111639.1188162295</v>
      </c>
      <c r="O69" s="105">
        <f t="shared" si="14"/>
        <v>5619569.4917428587</v>
      </c>
      <c r="P69" s="105">
        <f t="shared" si="14"/>
        <v>6178658.0627624718</v>
      </c>
      <c r="Q69" s="105">
        <f t="shared" si="14"/>
        <v>6794121.6652076989</v>
      </c>
      <c r="R69" s="105">
        <f t="shared" si="14"/>
        <v>7471714.6928485353</v>
      </c>
      <c r="S69" s="105">
        <f t="shared" si="14"/>
        <v>8217784.9708652478</v>
      </c>
      <c r="T69" s="105">
        <f t="shared" si="14"/>
        <v>9039335.4744338132</v>
      </c>
      <c r="U69" s="105">
        <f t="shared" si="14"/>
        <v>9944092.5103810448</v>
      </c>
      <c r="V69" s="105">
        <f t="shared" si="14"/>
        <v>10940581.042429794</v>
      </c>
      <c r="W69" s="105">
        <f t="shared" si="14"/>
        <v>12038207.912520345</v>
      </c>
    </row>
    <row r="70" spans="1:23" ht="12" customHeight="1" x14ac:dyDescent="0.25">
      <c r="A70" s="74" t="s">
        <v>208</v>
      </c>
      <c r="B70" s="102">
        <f t="shared" ref="B70:W70" si="15">-IF(B69&gt;0, B69*$B$35, 0)</f>
        <v>0</v>
      </c>
      <c r="C70" s="102">
        <f t="shared" si="15"/>
        <v>-373434.88424991659</v>
      </c>
      <c r="D70" s="102">
        <f t="shared" si="15"/>
        <v>-398872.86298777611</v>
      </c>
      <c r="E70" s="102">
        <f t="shared" si="15"/>
        <v>-438018.04986163194</v>
      </c>
      <c r="F70" s="102">
        <f t="shared" si="15"/>
        <v>-481058.10542216286</v>
      </c>
      <c r="G70" s="102">
        <f t="shared" si="15"/>
        <v>-528386.06244366651</v>
      </c>
      <c r="H70" s="102">
        <f t="shared" si="15"/>
        <v>-580435.09720280312</v>
      </c>
      <c r="I70" s="102">
        <f t="shared" si="15"/>
        <v>-637682.67151394789</v>
      </c>
      <c r="J70" s="102">
        <f t="shared" si="15"/>
        <v>-700655.10573249962</v>
      </c>
      <c r="K70" s="102">
        <f t="shared" si="15"/>
        <v>-769932.62787192315</v>
      </c>
      <c r="L70" s="102">
        <f t="shared" si="15"/>
        <v>-846154.94873517239</v>
      </c>
      <c r="M70" s="102">
        <f t="shared" si="15"/>
        <v>-930027.41821893165</v>
      </c>
      <c r="N70" s="102">
        <f t="shared" si="15"/>
        <v>-1022327.8237632459</v>
      </c>
      <c r="O70" s="102">
        <f t="shared" si="15"/>
        <v>-1123913.8983485717</v>
      </c>
      <c r="P70" s="102">
        <f t="shared" si="15"/>
        <v>-1235731.6125524945</v>
      </c>
      <c r="Q70" s="102">
        <f t="shared" si="15"/>
        <v>-1358824.3330415399</v>
      </c>
      <c r="R70" s="102">
        <f t="shared" si="15"/>
        <v>-1494342.9385697071</v>
      </c>
      <c r="S70" s="102">
        <f t="shared" si="15"/>
        <v>-1643556.9941730497</v>
      </c>
      <c r="T70" s="102">
        <f t="shared" si="15"/>
        <v>-1807867.0948867628</v>
      </c>
      <c r="U70" s="102">
        <f t="shared" si="15"/>
        <v>-1988818.5020762091</v>
      </c>
      <c r="V70" s="102">
        <f t="shared" si="15"/>
        <v>-2188116.2084859586</v>
      </c>
      <c r="W70" s="102">
        <f t="shared" si="15"/>
        <v>-2407641.582504069</v>
      </c>
    </row>
    <row r="71" spans="1:23" ht="12.75" customHeight="1" thickBot="1" x14ac:dyDescent="0.3">
      <c r="A71" s="111" t="s">
        <v>241</v>
      </c>
      <c r="B71" s="112">
        <f t="shared" ref="B71:W71" si="16">B69+B70</f>
        <v>0</v>
      </c>
      <c r="C71" s="112">
        <f>C69+C70</f>
        <v>1493739.5369996664</v>
      </c>
      <c r="D71" s="112">
        <f t="shared" si="16"/>
        <v>1595491.4519511044</v>
      </c>
      <c r="E71" s="112">
        <f t="shared" si="16"/>
        <v>1752072.1994465278</v>
      </c>
      <c r="F71" s="112">
        <f t="shared" si="16"/>
        <v>1924232.4216886512</v>
      </c>
      <c r="G71" s="112">
        <f t="shared" si="16"/>
        <v>2113544.249774666</v>
      </c>
      <c r="H71" s="112">
        <f t="shared" si="16"/>
        <v>2321740.3888112125</v>
      </c>
      <c r="I71" s="112">
        <f t="shared" si="16"/>
        <v>2550730.6860557916</v>
      </c>
      <c r="J71" s="112">
        <f t="shared" si="16"/>
        <v>2802620.422929998</v>
      </c>
      <c r="K71" s="112">
        <f t="shared" si="16"/>
        <v>3079730.5114876921</v>
      </c>
      <c r="L71" s="112">
        <f t="shared" si="16"/>
        <v>3384619.7949406891</v>
      </c>
      <c r="M71" s="112">
        <f t="shared" si="16"/>
        <v>3720109.6728757261</v>
      </c>
      <c r="N71" s="112">
        <f t="shared" si="16"/>
        <v>4089311.2950529838</v>
      </c>
      <c r="O71" s="112">
        <f t="shared" si="16"/>
        <v>4495655.5933942869</v>
      </c>
      <c r="P71" s="112">
        <f t="shared" si="16"/>
        <v>4942926.4502099771</v>
      </c>
      <c r="Q71" s="112">
        <f t="shared" si="16"/>
        <v>5435297.3321661595</v>
      </c>
      <c r="R71" s="112">
        <f t="shared" si="16"/>
        <v>5977371.7542788284</v>
      </c>
      <c r="S71" s="112">
        <f t="shared" si="16"/>
        <v>6574227.9766921978</v>
      </c>
      <c r="T71" s="112">
        <f t="shared" si="16"/>
        <v>7231468.3795470502</v>
      </c>
      <c r="U71" s="112">
        <f t="shared" si="16"/>
        <v>7955274.0083048362</v>
      </c>
      <c r="V71" s="112">
        <f t="shared" si="16"/>
        <v>8752464.8339438345</v>
      </c>
      <c r="W71" s="112">
        <f t="shared" si="16"/>
        <v>9630566.3300162759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1994364.3149388805</v>
      </c>
      <c r="E74" s="106">
        <f t="shared" si="18"/>
        <v>2190090.2493081596</v>
      </c>
      <c r="F74" s="106">
        <f t="shared" si="18"/>
        <v>2405290.5271108141</v>
      </c>
      <c r="G74" s="106">
        <f t="shared" si="18"/>
        <v>2641930.3122183327</v>
      </c>
      <c r="H74" s="106">
        <f t="shared" si="18"/>
        <v>2902175.4860140155</v>
      </c>
      <c r="I74" s="106">
        <f t="shared" si="18"/>
        <v>3188413.3575697392</v>
      </c>
      <c r="J74" s="106">
        <f t="shared" si="18"/>
        <v>3503275.5286624976</v>
      </c>
      <c r="K74" s="106">
        <f t="shared" si="18"/>
        <v>3849663.1393596153</v>
      </c>
      <c r="L74" s="106">
        <f t="shared" si="18"/>
        <v>4230774.7436758615</v>
      </c>
      <c r="M74" s="106">
        <f t="shared" si="18"/>
        <v>4650137.0910946578</v>
      </c>
      <c r="N74" s="106">
        <f t="shared" si="18"/>
        <v>5111639.1188162295</v>
      </c>
      <c r="O74" s="106">
        <f t="shared" si="18"/>
        <v>5619569.4917428587</v>
      </c>
      <c r="P74" s="106">
        <f t="shared" si="18"/>
        <v>6178658.0627624718</v>
      </c>
      <c r="Q74" s="106">
        <f t="shared" si="18"/>
        <v>6794121.6652076989</v>
      </c>
      <c r="R74" s="106">
        <f t="shared" si="18"/>
        <v>7471714.6928485353</v>
      </c>
      <c r="S74" s="106">
        <f t="shared" si="18"/>
        <v>8217784.9708652478</v>
      </c>
      <c r="T74" s="106">
        <f t="shared" si="18"/>
        <v>9039335.4744338132</v>
      </c>
      <c r="U74" s="106">
        <f t="shared" si="18"/>
        <v>9944092.5103810448</v>
      </c>
      <c r="V74" s="106">
        <f t="shared" si="18"/>
        <v>10940581.042429794</v>
      </c>
      <c r="W74" s="106">
        <f t="shared" si="18"/>
        <v>12038207.912520345</v>
      </c>
    </row>
    <row r="75" spans="1:23" ht="12" customHeight="1" x14ac:dyDescent="0.25">
      <c r="A75" s="74" t="s">
        <v>236</v>
      </c>
      <c r="B75" s="102">
        <f t="shared" ref="B75:W75" si="19">B65</f>
        <v>0</v>
      </c>
      <c r="C75" s="102">
        <f t="shared" si="19"/>
        <v>0</v>
      </c>
      <c r="D75" s="102">
        <f t="shared" si="19"/>
        <v>3666.3095238095239</v>
      </c>
      <c r="E75" s="102">
        <f t="shared" si="19"/>
        <v>3666.3095238095239</v>
      </c>
      <c r="F75" s="102">
        <f t="shared" si="19"/>
        <v>3666.3095238095239</v>
      </c>
      <c r="G75" s="102">
        <f t="shared" si="19"/>
        <v>3666.3095238095239</v>
      </c>
      <c r="H75" s="102">
        <f t="shared" si="19"/>
        <v>3666.3095238095239</v>
      </c>
      <c r="I75" s="102">
        <f t="shared" si="19"/>
        <v>3666.3095238095239</v>
      </c>
      <c r="J75" s="102">
        <f t="shared" si="19"/>
        <v>3666.3095238095239</v>
      </c>
      <c r="K75" s="102">
        <f t="shared" si="19"/>
        <v>3666.3095238095239</v>
      </c>
      <c r="L75" s="102">
        <f t="shared" si="19"/>
        <v>3666.3095238095239</v>
      </c>
      <c r="M75" s="102">
        <f t="shared" si="19"/>
        <v>3666.3095238095239</v>
      </c>
      <c r="N75" s="102">
        <f t="shared" si="19"/>
        <v>3666.3095238095239</v>
      </c>
      <c r="O75" s="102">
        <f t="shared" si="19"/>
        <v>3666.3095238095239</v>
      </c>
      <c r="P75" s="102">
        <f t="shared" si="19"/>
        <v>3666.3095238095239</v>
      </c>
      <c r="Q75" s="102">
        <f t="shared" si="19"/>
        <v>3666.3095238095239</v>
      </c>
      <c r="R75" s="102">
        <f t="shared" si="19"/>
        <v>3666.3095238095239</v>
      </c>
      <c r="S75" s="102">
        <f t="shared" si="19"/>
        <v>3666.3095238095239</v>
      </c>
      <c r="T75" s="102">
        <f t="shared" si="19"/>
        <v>3666.3095238095239</v>
      </c>
      <c r="U75" s="102">
        <f t="shared" si="19"/>
        <v>3666.3095238095239</v>
      </c>
      <c r="V75" s="102">
        <f t="shared" si="19"/>
        <v>3666.3095238095239</v>
      </c>
      <c r="W75" s="102">
        <f t="shared" si="19"/>
        <v>3666.3095238095239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-398872.86298777611</v>
      </c>
      <c r="E77" s="109">
        <f>IF(SUM($B$70:E70)+SUM($B$77:D77)&gt;0,0,SUM($B$70:E70)-SUM($B$77:D77))</f>
        <v>-438018.04986163194</v>
      </c>
      <c r="F77" s="109">
        <f>IF(SUM($B$70:F70)+SUM($B$77:E77)&gt;0,0,SUM($B$70:F70)-SUM($B$77:E77))</f>
        <v>-481058.10542216292</v>
      </c>
      <c r="G77" s="109">
        <f>IF(SUM($B$70:G70)+SUM($B$77:F77)&gt;0,0,SUM($B$70:G70)-SUM($B$77:F77))</f>
        <v>-528386.06244366639</v>
      </c>
      <c r="H77" s="109">
        <f>IF(SUM($B$70:H70)+SUM($B$77:G77)&gt;0,0,SUM($B$70:H70)-SUM($B$77:G77))</f>
        <v>-580435.09720280301</v>
      </c>
      <c r="I77" s="109">
        <f>IF(SUM($B$70:I70)+SUM($B$77:H77)&gt;0,0,SUM($B$70:I70)-SUM($B$77:H77))</f>
        <v>-637682.67151394812</v>
      </c>
      <c r="J77" s="109">
        <f>IF(SUM($B$70:J70)+SUM($B$77:I77)&gt;0,0,SUM($B$70:J70)-SUM($B$77:I77))</f>
        <v>-700655.10573249962</v>
      </c>
      <c r="K77" s="109">
        <f>IF(SUM($B$70:K70)+SUM($B$77:J77)&gt;0,0,SUM($B$70:K70)-SUM($B$77:J77))</f>
        <v>-769932.62787192315</v>
      </c>
      <c r="L77" s="109">
        <f>IF(SUM($B$70:L70)+SUM($B$77:K77)&gt;0,0,SUM($B$70:L70)-SUM($B$77:K77))</f>
        <v>-846154.94873517193</v>
      </c>
      <c r="M77" s="109">
        <f>IF(SUM($B$70:M70)+SUM($B$77:L77)&gt;0,0,SUM($B$70:M70)-SUM($B$77:L77))</f>
        <v>-930027.41821893118</v>
      </c>
      <c r="N77" s="109">
        <f>IF(SUM($B$70:N70)+SUM($B$77:M77)&gt;0,0,SUM($B$70:N70)-SUM($B$77:M77))</f>
        <v>-1022327.8237632457</v>
      </c>
      <c r="O77" s="109">
        <f>IF(SUM($B$70:O70)+SUM($B$77:N77)&gt;0,0,SUM($B$70:O70)-SUM($B$77:N77))</f>
        <v>-1123913.8983485717</v>
      </c>
      <c r="P77" s="109">
        <f>IF(SUM($B$70:P70)+SUM($B$77:O77)&gt;0,0,SUM($B$70:P70)-SUM($B$77:O77))</f>
        <v>-1235731.6125524938</v>
      </c>
      <c r="Q77" s="109">
        <f>IF(SUM($B$70:Q70)+SUM($B$77:P77)&gt;0,0,SUM($B$70:Q70)-SUM($B$77:P77))</f>
        <v>-1358824.3330415394</v>
      </c>
      <c r="R77" s="109">
        <f>IF(SUM($B$70:R70)+SUM($B$77:Q77)&gt;0,0,SUM($B$70:R70)-SUM($B$77:Q77))</f>
        <v>-1494342.9385697078</v>
      </c>
      <c r="S77" s="109">
        <f>IF(SUM($B$70:S70)+SUM($B$77:R77)&gt;0,0,SUM($B$70:S70)-SUM($B$77:R77))</f>
        <v>-1643556.9941730499</v>
      </c>
      <c r="T77" s="109">
        <f>IF(SUM($B$70:T70)+SUM($B$77:S77)&gt;0,0,SUM($B$70:T70)-SUM($B$77:S77))</f>
        <v>-1807867.094886763</v>
      </c>
      <c r="U77" s="109">
        <f>IF(SUM($B$70:U70)+SUM($B$77:T77)&gt;0,0,SUM($B$70:U70)-SUM($B$77:T77))</f>
        <v>-1988818.5020762086</v>
      </c>
      <c r="V77" s="109">
        <f>IF(SUM($B$70:V70)+SUM($B$77:U77)&gt;0,0,SUM($B$70:V70)-SUM($B$77:U77))</f>
        <v>-2188116.2084859572</v>
      </c>
      <c r="W77" s="109">
        <f>IF(SUM($B$70:W70)+SUM($B$77:V77)&gt;0,0,SUM($B$70:W70)-SUM($B$77:V77))</f>
        <v>-2407641.5825040676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1586037.2497991272</v>
      </c>
      <c r="E82" s="106">
        <f t="shared" si="24"/>
        <v>1736166.9268770176</v>
      </c>
      <c r="F82" s="106">
        <f t="shared" si="24"/>
        <v>1906379.7147758035</v>
      </c>
      <c r="G82" s="106">
        <f t="shared" si="24"/>
        <v>2093547.5921313323</v>
      </c>
      <c r="H82" s="106">
        <f t="shared" si="24"/>
        <v>2299383.1922990619</v>
      </c>
      <c r="I82" s="106">
        <f t="shared" si="24"/>
        <v>2525774.2197676366</v>
      </c>
      <c r="J82" s="106">
        <f t="shared" si="24"/>
        <v>2774801.5266881399</v>
      </c>
      <c r="K82" s="106">
        <f t="shared" si="24"/>
        <v>3048759.0712853982</v>
      </c>
      <c r="L82" s="106">
        <f t="shared" si="24"/>
        <v>3350175.9553764826</v>
      </c>
      <c r="M82" s="106">
        <f t="shared" si="24"/>
        <v>3681840.7590012648</v>
      </c>
      <c r="N82" s="106">
        <f t="shared" si="24"/>
        <v>4046828.4131482444</v>
      </c>
      <c r="O82" s="106">
        <f t="shared" si="24"/>
        <v>4448529.8769690413</v>
      </c>
      <c r="P82" s="106">
        <f t="shared" si="24"/>
        <v>4890684.9139754344</v>
      </c>
      <c r="Q82" s="106">
        <f t="shared" si="24"/>
        <v>5377418.292789055</v>
      </c>
      <c r="R82" s="106">
        <f t="shared" si="24"/>
        <v>5913279.7723821616</v>
      </c>
      <c r="S82" s="106">
        <f t="shared" si="24"/>
        <v>6503288.2697579442</v>
      </c>
      <c r="T82" s="106">
        <f t="shared" si="24"/>
        <v>7152980.6500576111</v>
      </c>
      <c r="U82" s="106">
        <f t="shared" si="24"/>
        <v>7868465.6255775308</v>
      </c>
      <c r="V82" s="106">
        <f t="shared" si="24"/>
        <v>8656483.3016063794</v>
      </c>
      <c r="W82" s="106">
        <f t="shared" si="24"/>
        <v>9524470.9638746399</v>
      </c>
    </row>
    <row r="83" spans="1:23" ht="12" customHeight="1" x14ac:dyDescent="0.25">
      <c r="A83" s="94" t="s">
        <v>248</v>
      </c>
      <c r="B83" s="106">
        <f>SUM($B$82:B82)</f>
        <v>0</v>
      </c>
      <c r="C83" s="106">
        <f>SUM(B82:C82)</f>
        <v>977375.2548747079</v>
      </c>
      <c r="D83" s="106">
        <f>SUM(B82:D82)</f>
        <v>2563412.5046738349</v>
      </c>
      <c r="E83" s="106">
        <f>SUM($B$82:E82)</f>
        <v>4299579.431550853</v>
      </c>
      <c r="F83" s="106">
        <f>SUM($B$82:F82)</f>
        <v>6205959.1463266565</v>
      </c>
      <c r="G83" s="106">
        <f>SUM($B$82:G82)</f>
        <v>8299506.7384579889</v>
      </c>
      <c r="H83" s="106">
        <f>SUM($B$82:H82)</f>
        <v>10598889.930757051</v>
      </c>
      <c r="I83" s="106">
        <f>SUM($B$82:I82)</f>
        <v>13124664.150524687</v>
      </c>
      <c r="J83" s="106">
        <f>SUM($B$82:J82)</f>
        <v>15899465.677212827</v>
      </c>
      <c r="K83" s="106">
        <f>SUM($B$82:K82)</f>
        <v>18948224.748498224</v>
      </c>
      <c r="L83" s="106">
        <f>SUM($B$82:L82)</f>
        <v>22298400.703874707</v>
      </c>
      <c r="M83" s="106">
        <f>SUM($B$82:M82)</f>
        <v>25980241.462875973</v>
      </c>
      <c r="N83" s="106">
        <f>SUM($B$82:N82)</f>
        <v>30027069.876024216</v>
      </c>
      <c r="O83" s="106">
        <f>SUM($B$82:O82)</f>
        <v>34475599.752993256</v>
      </c>
      <c r="P83" s="106">
        <f>SUM($B$82:P82)</f>
        <v>39366284.666968688</v>
      </c>
      <c r="Q83" s="106">
        <f>SUM($B$82:Q82)</f>
        <v>44743702.959757745</v>
      </c>
      <c r="R83" s="106">
        <f>SUM($B$82:R82)</f>
        <v>50656982.732139908</v>
      </c>
      <c r="S83" s="106">
        <f>SUM($B$82:S82)</f>
        <v>57160271.001897849</v>
      </c>
      <c r="T83" s="106">
        <f>SUM($B$82:T82)</f>
        <v>64313251.651955463</v>
      </c>
      <c r="U83" s="106">
        <f>SUM($B$82:U82)</f>
        <v>72181717.277532995</v>
      </c>
      <c r="V83" s="106">
        <f>SUM($B$82:V82)</f>
        <v>80838200.579139382</v>
      </c>
      <c r="W83" s="106">
        <f>SUM($B$82:W82)</f>
        <v>90362671.54301402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1403572.7874328559</v>
      </c>
      <c r="E85" s="106">
        <f t="shared" si="26"/>
        <v>1359673.3705670123</v>
      </c>
      <c r="F85" s="106">
        <f t="shared" si="26"/>
        <v>1321216.7706882779</v>
      </c>
      <c r="G85" s="106">
        <f t="shared" si="26"/>
        <v>1284011.9455422116</v>
      </c>
      <c r="H85" s="106">
        <f t="shared" si="26"/>
        <v>1248013.0742904467</v>
      </c>
      <c r="I85" s="106">
        <f t="shared" si="26"/>
        <v>1213176.1538673805</v>
      </c>
      <c r="J85" s="106">
        <f t="shared" si="26"/>
        <v>1179458.9232018383</v>
      </c>
      <c r="K85" s="106">
        <f t="shared" si="26"/>
        <v>1146820.7906791694</v>
      </c>
      <c r="L85" s="106">
        <f t="shared" si="26"/>
        <v>1115222.7647076312</v>
      </c>
      <c r="M85" s="106">
        <f t="shared" si="26"/>
        <v>1084627.3872576228</v>
      </c>
      <c r="N85" s="106">
        <f t="shared" si="26"/>
        <v>1054998.6702470896</v>
      </c>
      <c r="O85" s="106">
        <f t="shared" si="26"/>
        <v>1026302.0346511289</v>
      </c>
      <c r="P85" s="106">
        <f t="shared" si="26"/>
        <v>998504.25221854774</v>
      </c>
      <c r="Q85" s="106">
        <f t="shared" si="26"/>
        <v>971573.38968273066</v>
      </c>
      <c r="R85" s="106">
        <f t="shared" si="26"/>
        <v>945478.7553587252</v>
      </c>
      <c r="S85" s="106">
        <f t="shared" si="26"/>
        <v>920190.84802288294</v>
      </c>
      <c r="T85" s="106">
        <f t="shared" si="26"/>
        <v>895681.30797569815</v>
      </c>
      <c r="U85" s="106">
        <f t="shared" si="26"/>
        <v>871922.87019269832</v>
      </c>
      <c r="V85" s="106">
        <f t="shared" si="26"/>
        <v>848889.31947226694</v>
      </c>
      <c r="W85" s="106">
        <f t="shared" si="26"/>
        <v>826555.44749322732</v>
      </c>
    </row>
    <row r="86" spans="1:23" ht="21.75" customHeight="1" x14ac:dyDescent="0.25">
      <c r="A86" s="110" t="s">
        <v>251</v>
      </c>
      <c r="B86" s="106">
        <f>SUM(B85)</f>
        <v>0</v>
      </c>
      <c r="C86" s="106">
        <f t="shared" ref="C86:W86" si="27">C85+B86</f>
        <v>977375.2548747079</v>
      </c>
      <c r="D86" s="106">
        <f t="shared" si="27"/>
        <v>2380948.0423075641</v>
      </c>
      <c r="E86" s="106">
        <f t="shared" si="27"/>
        <v>3740621.4128745766</v>
      </c>
      <c r="F86" s="106">
        <f t="shared" si="27"/>
        <v>5061838.1835628543</v>
      </c>
      <c r="G86" s="106">
        <f t="shared" si="27"/>
        <v>6345850.1291050659</v>
      </c>
      <c r="H86" s="106">
        <f t="shared" si="27"/>
        <v>7593863.2033955129</v>
      </c>
      <c r="I86" s="106">
        <f t="shared" si="27"/>
        <v>8807039.3572628926</v>
      </c>
      <c r="J86" s="106">
        <f t="shared" si="27"/>
        <v>9986498.2804647312</v>
      </c>
      <c r="K86" s="106">
        <f t="shared" si="27"/>
        <v>11133319.071143901</v>
      </c>
      <c r="L86" s="106">
        <f t="shared" si="27"/>
        <v>12248541.835851531</v>
      </c>
      <c r="M86" s="106">
        <f t="shared" si="27"/>
        <v>13333169.223109154</v>
      </c>
      <c r="N86" s="106">
        <f t="shared" si="27"/>
        <v>14388167.893356243</v>
      </c>
      <c r="O86" s="106">
        <f t="shared" si="27"/>
        <v>15414469.928007372</v>
      </c>
      <c r="P86" s="106">
        <f t="shared" si="27"/>
        <v>16412974.18022592</v>
      </c>
      <c r="Q86" s="106">
        <f t="shared" si="27"/>
        <v>17384547.569908649</v>
      </c>
      <c r="R86" s="106">
        <f t="shared" si="27"/>
        <v>18330026.325267375</v>
      </c>
      <c r="S86" s="106">
        <f t="shared" si="27"/>
        <v>19250217.173290256</v>
      </c>
      <c r="T86" s="106">
        <f t="shared" si="27"/>
        <v>20145898.481265955</v>
      </c>
      <c r="U86" s="106">
        <f t="shared" si="27"/>
        <v>21017821.351458654</v>
      </c>
      <c r="V86" s="106">
        <f t="shared" si="27"/>
        <v>21866710.670930922</v>
      </c>
      <c r="W86" s="106">
        <f t="shared" si="27"/>
        <v>22693266.118424151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местоположение'!$A$5:$C$5</f>
        <v>Год раскрытия информации: 2025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69"/>
      <c r="B8" s="269"/>
      <c r="C8" s="269"/>
      <c r="D8" s="269"/>
      <c r="E8" s="269"/>
      <c r="F8" s="269"/>
      <c r="G8" s="269"/>
      <c r="H8" s="269"/>
      <c r="I8" s="269"/>
      <c r="J8" s="269"/>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69"/>
      <c r="B11" s="269"/>
      <c r="C11" s="269"/>
      <c r="D11" s="269"/>
      <c r="E11" s="269"/>
      <c r="F11" s="269"/>
      <c r="G11" s="269"/>
      <c r="H11" s="269"/>
      <c r="I11" s="269"/>
      <c r="J11" s="269"/>
    </row>
    <row r="12" spans="1:40" x14ac:dyDescent="0.25">
      <c r="A12" s="232" t="str">
        <f>'1. паспорт местоположение'!$A$12</f>
        <v>O_Ч6_165</v>
      </c>
      <c r="B12" s="232"/>
      <c r="C12" s="232"/>
      <c r="D12" s="232"/>
      <c r="E12" s="232"/>
      <c r="F12" s="232"/>
      <c r="G12" s="232"/>
      <c r="H12" s="232"/>
      <c r="I12" s="232"/>
      <c r="J12" s="232"/>
    </row>
    <row r="13" spans="1:40" x14ac:dyDescent="0.25">
      <c r="A13" s="227" t="s">
        <v>7</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Приобетение Аварийной осветительной установки, 1 шт.</v>
      </c>
      <c r="B15" s="226"/>
      <c r="C15" s="226"/>
      <c r="D15" s="226"/>
      <c r="E15" s="226"/>
      <c r="F15" s="226"/>
      <c r="G15" s="226"/>
      <c r="H15" s="226"/>
      <c r="I15" s="226"/>
      <c r="J15" s="226"/>
    </row>
    <row r="16" spans="1:40" x14ac:dyDescent="0.25">
      <c r="A16" s="227" t="s">
        <v>8</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263</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264</v>
      </c>
      <c r="B21" s="242" t="s">
        <v>265</v>
      </c>
      <c r="C21" s="241" t="s">
        <v>266</v>
      </c>
      <c r="D21" s="241"/>
      <c r="E21" s="241"/>
      <c r="F21" s="241"/>
      <c r="G21" s="242" t="s">
        <v>267</v>
      </c>
      <c r="H21" s="243" t="s">
        <v>268</v>
      </c>
      <c r="I21" s="242" t="s">
        <v>269</v>
      </c>
      <c r="J21" s="242" t="s">
        <v>270</v>
      </c>
    </row>
    <row r="22" spans="1:10" s="4" customFormat="1" ht="46.5" customHeight="1" x14ac:dyDescent="0.25">
      <c r="A22" s="242"/>
      <c r="B22" s="242"/>
      <c r="C22" s="245" t="s">
        <v>271</v>
      </c>
      <c r="D22" s="245"/>
      <c r="E22" s="248" t="s">
        <v>272</v>
      </c>
      <c r="F22" s="249"/>
      <c r="G22" s="242"/>
      <c r="H22" s="244"/>
      <c r="I22" s="242"/>
      <c r="J22" s="242"/>
    </row>
    <row r="23" spans="1:10" s="4" customFormat="1" ht="31.5" x14ac:dyDescent="0.25">
      <c r="A23" s="242"/>
      <c r="B23" s="242"/>
      <c r="C23" s="138" t="s">
        <v>273</v>
      </c>
      <c r="D23" s="138" t="s">
        <v>274</v>
      </c>
      <c r="E23" s="138" t="s">
        <v>273</v>
      </c>
      <c r="F23" s="138" t="s">
        <v>274</v>
      </c>
      <c r="G23" s="242"/>
      <c r="H23" s="245"/>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2024-10-29T06:55:58Z</dcterms:created>
  <dcterms:modified xsi:type="dcterms:W3CDTF">2025-03-31T05:47:56Z</dcterms:modified>
</cp:coreProperties>
</file>