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4C18C1D4-D01C-4925-BA8E-04705EA3297B}"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s="1"/>
  <c r="C58" i="8" s="1"/>
  <c r="C60" i="8"/>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78"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s="1"/>
  <c r="N81" i="8"/>
  <c r="O65" i="8"/>
  <c r="O75" i="8" s="1"/>
  <c r="O68" i="8"/>
  <c r="O76" i="8"/>
  <c r="O81" i="8"/>
  <c r="P65" i="8"/>
  <c r="P75" i="8" s="1"/>
  <c r="P68" i="8"/>
  <c r="P76" i="8" s="1"/>
  <c r="P81" i="8"/>
  <c r="Q65" i="8"/>
  <c r="Q75" i="8"/>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E66" i="8"/>
  <c r="F66" i="8" s="1"/>
  <c r="G66" i="8" s="1"/>
  <c r="H66" i="8" s="1"/>
  <c r="I66" i="8" s="1"/>
  <c r="J66" i="8" s="1"/>
  <c r="K66" i="8" s="1"/>
  <c r="L66" i="8" s="1"/>
  <c r="M66" i="8" s="1"/>
  <c r="N66" i="8" s="1"/>
  <c r="O66" i="8" s="1"/>
  <c r="P66" i="8" s="1"/>
  <c r="Q66" i="8" s="1"/>
  <c r="R66" i="8" s="1"/>
  <c r="S66" i="8" s="1"/>
  <c r="T66" i="8" s="1"/>
  <c r="U66" i="8" s="1"/>
  <c r="V66" i="8" s="1"/>
  <c r="W66" i="8" s="1"/>
  <c r="E47" i="8"/>
  <c r="D66" i="8"/>
  <c r="W75" i="8"/>
  <c r="D79" i="8"/>
  <c r="C79" i="8"/>
  <c r="C64" i="8"/>
  <c r="C67" i="8" s="1"/>
  <c r="D59" i="8"/>
  <c r="B61" i="8"/>
  <c r="B60" i="8"/>
  <c r="D61" i="8"/>
  <c r="E61" i="8" l="1"/>
  <c r="E62" i="8"/>
  <c r="E48" i="8"/>
  <c r="E57" i="8" s="1"/>
  <c r="E79" i="8" s="1"/>
  <c r="E60" i="8"/>
  <c r="F47" i="8"/>
  <c r="G47" i="8" s="1"/>
  <c r="E59" i="8"/>
  <c r="E58" i="8" s="1"/>
  <c r="C74" i="8"/>
  <c r="C69" i="8"/>
  <c r="F62" i="8"/>
  <c r="F59" i="8"/>
  <c r="F60" i="8"/>
  <c r="F48" i="8"/>
  <c r="F57" i="8" s="1"/>
  <c r="F61" i="8"/>
  <c r="D58" i="8"/>
  <c r="B58" i="8"/>
  <c r="D78" i="8" l="1"/>
  <c r="D64" i="8"/>
  <c r="D67" i="8" s="1"/>
  <c r="G59" i="8"/>
  <c r="G60" i="8"/>
  <c r="G61" i="8"/>
  <c r="H47" i="8"/>
  <c r="G62" i="8"/>
  <c r="G48" i="8"/>
  <c r="G57" i="8" s="1"/>
  <c r="F58" i="8"/>
  <c r="F64" i="8" s="1"/>
  <c r="F67" i="8" s="1"/>
  <c r="E64" i="8"/>
  <c r="E67" i="8" s="1"/>
  <c r="E78" i="8"/>
  <c r="F79" i="8"/>
  <c r="C70" i="8"/>
  <c r="C71" i="8" s="1"/>
  <c r="B64" i="8"/>
  <c r="B67" i="8" s="1"/>
  <c r="B78" i="8"/>
  <c r="G58" i="8" l="1"/>
  <c r="G64" i="8" s="1"/>
  <c r="G67" i="8" s="1"/>
  <c r="F78" i="8"/>
  <c r="F74" i="8"/>
  <c r="F69" i="8"/>
  <c r="H60" i="8"/>
  <c r="H48" i="8"/>
  <c r="H57" i="8" s="1"/>
  <c r="H61" i="8"/>
  <c r="I47" i="8"/>
  <c r="H62" i="8"/>
  <c r="H59" i="8"/>
  <c r="B74" i="8"/>
  <c r="B69" i="8"/>
  <c r="E74" i="8"/>
  <c r="E69" i="8"/>
  <c r="D74" i="8"/>
  <c r="D69" i="8"/>
  <c r="G79" i="8"/>
  <c r="G78" i="8" l="1"/>
  <c r="I61" i="8"/>
  <c r="J47" i="8"/>
  <c r="I62" i="8"/>
  <c r="I48" i="8"/>
  <c r="I57" i="8" s="1"/>
  <c r="I59" i="8"/>
  <c r="I60" i="8"/>
  <c r="D70" i="8"/>
  <c r="D71" i="8" s="1"/>
  <c r="B70" i="8"/>
  <c r="B71" i="8"/>
  <c r="F70" i="8"/>
  <c r="F71" i="8"/>
  <c r="E70" i="8"/>
  <c r="E71" i="8" s="1"/>
  <c r="H58" i="8"/>
  <c r="H79" i="8"/>
  <c r="H64" i="8"/>
  <c r="H67" i="8" s="1"/>
  <c r="G74" i="8"/>
  <c r="G69" i="8"/>
  <c r="H74" i="8" l="1"/>
  <c r="H69" i="8"/>
  <c r="I79" i="8"/>
  <c r="G70" i="8"/>
  <c r="G71" i="8"/>
  <c r="B77" i="8"/>
  <c r="B82" i="8" s="1"/>
  <c r="J62" i="8"/>
  <c r="J59" i="8"/>
  <c r="J60" i="8"/>
  <c r="J48" i="8"/>
  <c r="J57" i="8" s="1"/>
  <c r="J61" i="8"/>
  <c r="K47" i="8"/>
  <c r="H78" i="8"/>
  <c r="I58" i="8"/>
  <c r="I78" i="8" s="1"/>
  <c r="K59" i="8" l="1"/>
  <c r="K60" i="8"/>
  <c r="K61" i="8"/>
  <c r="L47" i="8"/>
  <c r="K62" i="8"/>
  <c r="K48" i="8"/>
  <c r="K57" i="8" s="1"/>
  <c r="J58" i="8"/>
  <c r="J64" i="8" s="1"/>
  <c r="J67" i="8" s="1"/>
  <c r="C77" i="8"/>
  <c r="C82" i="8" s="1"/>
  <c r="C85" i="8" s="1"/>
  <c r="I64" i="8"/>
  <c r="I67" i="8" s="1"/>
  <c r="B83" i="8"/>
  <c r="C83" i="8"/>
  <c r="C88" i="8" s="1"/>
  <c r="B87" i="8"/>
  <c r="C87" i="8"/>
  <c r="J79" i="8"/>
  <c r="H70" i="8"/>
  <c r="H71" i="8"/>
  <c r="D77" i="8" l="1"/>
  <c r="D82" i="8" s="1"/>
  <c r="D85" i="8" s="1"/>
  <c r="J78" i="8"/>
  <c r="J74" i="8"/>
  <c r="J69" i="8"/>
  <c r="I74" i="8"/>
  <c r="I69" i="8"/>
  <c r="K79" i="8"/>
  <c r="B88" i="8"/>
  <c r="B85" i="8"/>
  <c r="B86" i="8" s="1"/>
  <c r="K58" i="8"/>
  <c r="K64" i="8" s="1"/>
  <c r="K67" i="8" s="1"/>
  <c r="L60" i="8"/>
  <c r="L48" i="8"/>
  <c r="L57" i="8" s="1"/>
  <c r="L61" i="8"/>
  <c r="M47" i="8"/>
  <c r="L62" i="8"/>
  <c r="L59" i="8"/>
  <c r="K78" i="8" l="1"/>
  <c r="D87" i="8"/>
  <c r="D83" i="8"/>
  <c r="D88" i="8" s="1"/>
  <c r="E77" i="8"/>
  <c r="K74" i="8"/>
  <c r="K69" i="8"/>
  <c r="E82" i="8"/>
  <c r="F77" i="8"/>
  <c r="F82" i="8" s="1"/>
  <c r="F85" i="8" s="1"/>
  <c r="L79" i="8"/>
  <c r="B89" i="8"/>
  <c r="J70" i="8"/>
  <c r="J71" i="8"/>
  <c r="L58" i="8"/>
  <c r="L64" i="8" s="1"/>
  <c r="L67" i="8" s="1"/>
  <c r="M61" i="8"/>
  <c r="N47" i="8"/>
  <c r="M62" i="8"/>
  <c r="M48" i="8"/>
  <c r="M57" i="8" s="1"/>
  <c r="M59" i="8"/>
  <c r="M60" i="8"/>
  <c r="C86" i="8"/>
  <c r="I70" i="8"/>
  <c r="I71" i="8"/>
  <c r="M58" i="8" l="1"/>
  <c r="M64" i="8" s="1"/>
  <c r="M67" i="8" s="1"/>
  <c r="L74" i="8"/>
  <c r="L69" i="8"/>
  <c r="M79" i="8"/>
  <c r="L78" i="8"/>
  <c r="E85" i="8"/>
  <c r="F83" i="8"/>
  <c r="F87" i="8"/>
  <c r="E87" i="8"/>
  <c r="E83" i="8"/>
  <c r="E88" i="8" s="1"/>
  <c r="C89" i="8"/>
  <c r="D86" i="8"/>
  <c r="D89" i="8" s="1"/>
  <c r="K70" i="8"/>
  <c r="K71" i="8"/>
  <c r="N62" i="8"/>
  <c r="N59" i="8"/>
  <c r="N60" i="8"/>
  <c r="N48" i="8"/>
  <c r="N57" i="8" s="1"/>
  <c r="N61" i="8"/>
  <c r="O47" i="8"/>
  <c r="G77" i="8"/>
  <c r="G82" i="8" s="1"/>
  <c r="G85" i="8" s="1"/>
  <c r="G83" i="8" l="1"/>
  <c r="G88" i="8" s="1"/>
  <c r="N58" i="8"/>
  <c r="M78" i="8"/>
  <c r="G87" i="8"/>
  <c r="E86" i="8"/>
  <c r="N64" i="8"/>
  <c r="N67" i="8" s="1"/>
  <c r="N79" i="8"/>
  <c r="N78" i="8"/>
  <c r="O59" i="8"/>
  <c r="O60" i="8"/>
  <c r="O61" i="8"/>
  <c r="P47" i="8"/>
  <c r="O62" i="8"/>
  <c r="O48" i="8"/>
  <c r="O57" i="8" s="1"/>
  <c r="H77" i="8"/>
  <c r="L70" i="8"/>
  <c r="L71" i="8" s="1"/>
  <c r="F88" i="8"/>
  <c r="M74" i="8"/>
  <c r="M69" i="8"/>
  <c r="E89" i="8" l="1"/>
  <c r="F86" i="8"/>
  <c r="N74" i="8"/>
  <c r="N69" i="8"/>
  <c r="H82" i="8"/>
  <c r="I77" i="8"/>
  <c r="O79" i="8"/>
  <c r="O78" i="8"/>
  <c r="P60" i="8"/>
  <c r="P48" i="8"/>
  <c r="P57" i="8" s="1"/>
  <c r="P61" i="8"/>
  <c r="Q47" i="8"/>
  <c r="P62" i="8"/>
  <c r="P59" i="8"/>
  <c r="M70" i="8"/>
  <c r="M71" i="8"/>
  <c r="O58" i="8"/>
  <c r="O64" i="8" s="1"/>
  <c r="O67" i="8" s="1"/>
  <c r="O74" i="8" l="1"/>
  <c r="O69" i="8"/>
  <c r="Q61" i="8"/>
  <c r="R47" i="8"/>
  <c r="Q62" i="8"/>
  <c r="Q48" i="8"/>
  <c r="Q57" i="8" s="1"/>
  <c r="Q59" i="8"/>
  <c r="Q58" i="8" s="1"/>
  <c r="Q60" i="8"/>
  <c r="H85" i="8"/>
  <c r="H87" i="8"/>
  <c r="I83" i="8"/>
  <c r="I87" i="8"/>
  <c r="H83" i="8"/>
  <c r="H88" i="8" s="1"/>
  <c r="F89" i="8"/>
  <c r="G86" i="8"/>
  <c r="G89" i="8" s="1"/>
  <c r="I82" i="8"/>
  <c r="I85" i="8" s="1"/>
  <c r="J77" i="8"/>
  <c r="J82" i="8" s="1"/>
  <c r="J85" i="8" s="1"/>
  <c r="P58" i="8"/>
  <c r="P79" i="8"/>
  <c r="P64" i="8"/>
  <c r="P67" i="8" s="1"/>
  <c r="P78" i="8"/>
  <c r="N70" i="8"/>
  <c r="N71" i="8"/>
  <c r="K77" i="8" l="1"/>
  <c r="K82" i="8" s="1"/>
  <c r="K85" i="8" s="1"/>
  <c r="I88" i="8"/>
  <c r="J83" i="8"/>
  <c r="J88" i="8" s="1"/>
  <c r="K87" i="8"/>
  <c r="Q79" i="8"/>
  <c r="Q64" i="8"/>
  <c r="Q67" i="8" s="1"/>
  <c r="Q78" i="8"/>
  <c r="O70" i="8"/>
  <c r="O71" i="8" s="1"/>
  <c r="P74" i="8"/>
  <c r="P69" i="8"/>
  <c r="J87" i="8"/>
  <c r="L77" i="8"/>
  <c r="K83" i="8"/>
  <c r="H86" i="8"/>
  <c r="H89" i="8" s="1"/>
  <c r="R62" i="8"/>
  <c r="R59" i="8"/>
  <c r="R60" i="8"/>
  <c r="B29" i="8" s="1"/>
  <c r="R61" i="8"/>
  <c r="R48" i="8"/>
  <c r="R57" i="8" s="1"/>
  <c r="S47" i="8"/>
  <c r="K88" i="8" l="1"/>
  <c r="Q74" i="8"/>
  <c r="Q69" i="8"/>
  <c r="B32" i="8"/>
  <c r="I86" i="8"/>
  <c r="R79" i="8"/>
  <c r="P70" i="8"/>
  <c r="S59" i="8"/>
  <c r="S60" i="8"/>
  <c r="T47" i="8"/>
  <c r="S48" i="8"/>
  <c r="S57" i="8" s="1"/>
  <c r="S61" i="8"/>
  <c r="S62" i="8"/>
  <c r="R58" i="8"/>
  <c r="B26" i="8" s="1"/>
  <c r="L82" i="8"/>
  <c r="M77" i="8"/>
  <c r="T59" i="8" l="1"/>
  <c r="T60" i="8"/>
  <c r="U47" i="8"/>
  <c r="T48" i="8"/>
  <c r="T57" i="8" s="1"/>
  <c r="T61" i="8"/>
  <c r="T62" i="8"/>
  <c r="I89" i="8"/>
  <c r="J86" i="8"/>
  <c r="R78" i="8"/>
  <c r="M82" i="8"/>
  <c r="N77" i="8"/>
  <c r="S58" i="8"/>
  <c r="S78" i="8" s="1"/>
  <c r="Q70" i="8"/>
  <c r="L85" i="8"/>
  <c r="L87" i="8"/>
  <c r="L83" i="8"/>
  <c r="L88" i="8" s="1"/>
  <c r="S79" i="8"/>
  <c r="P71" i="8"/>
  <c r="R64" i="8"/>
  <c r="R67" i="8" s="1"/>
  <c r="S64" i="8" l="1"/>
  <c r="S67" i="8" s="1"/>
  <c r="S74" i="8"/>
  <c r="S69" i="8"/>
  <c r="N82" i="8"/>
  <c r="O77" i="8"/>
  <c r="O82" i="8" s="1"/>
  <c r="T79" i="8"/>
  <c r="R74" i="8"/>
  <c r="R69" i="8"/>
  <c r="M85" i="8"/>
  <c r="M83" i="8"/>
  <c r="M88" i="8" s="1"/>
  <c r="M87" i="8"/>
  <c r="U59" i="8"/>
  <c r="U60" i="8"/>
  <c r="V47" i="8"/>
  <c r="U48" i="8"/>
  <c r="U57" i="8" s="1"/>
  <c r="U61" i="8"/>
  <c r="U62" i="8"/>
  <c r="Q71" i="8"/>
  <c r="J89" i="8"/>
  <c r="K86" i="8"/>
  <c r="K89" i="8" s="1"/>
  <c r="T58" i="8"/>
  <c r="T78" i="8" s="1"/>
  <c r="T64" i="8" l="1"/>
  <c r="T67" i="8" s="1"/>
  <c r="P77" i="8"/>
  <c r="P82" i="8" s="1"/>
  <c r="P87" i="8" s="1"/>
  <c r="U58" i="8"/>
  <c r="T74" i="8"/>
  <c r="T69" i="8"/>
  <c r="N85" i="8"/>
  <c r="N83" i="8"/>
  <c r="N88" i="8" s="1"/>
  <c r="N87" i="8"/>
  <c r="U79" i="8"/>
  <c r="U64" i="8"/>
  <c r="U67" i="8" s="1"/>
  <c r="U78" i="8"/>
  <c r="P85" i="8"/>
  <c r="Q77" i="8"/>
  <c r="Q82" i="8" s="1"/>
  <c r="L86" i="8"/>
  <c r="L89" i="8" s="1"/>
  <c r="R70" i="8"/>
  <c r="R71" i="8" s="1"/>
  <c r="S70" i="8"/>
  <c r="S71" i="8"/>
  <c r="V59" i="8"/>
  <c r="V60" i="8"/>
  <c r="W47" i="8"/>
  <c r="V48" i="8"/>
  <c r="V57" i="8" s="1"/>
  <c r="V61" i="8"/>
  <c r="V62" i="8"/>
  <c r="O85" i="8"/>
  <c r="O83" i="8"/>
  <c r="O87" i="8"/>
  <c r="O88" i="8" l="1"/>
  <c r="P83" i="8"/>
  <c r="T70" i="8"/>
  <c r="T71" i="8"/>
  <c r="V58" i="8"/>
  <c r="V64" i="8" s="1"/>
  <c r="V67" i="8" s="1"/>
  <c r="V79" i="8"/>
  <c r="V78" i="8"/>
  <c r="W59" i="8"/>
  <c r="W60" i="8"/>
  <c r="W48" i="8"/>
  <c r="W57" i="8" s="1"/>
  <c r="W61" i="8"/>
  <c r="W62" i="8"/>
  <c r="Q85" i="8"/>
  <c r="Q87" i="8"/>
  <c r="Q83" i="8"/>
  <c r="Q88" i="8" s="1"/>
  <c r="M86" i="8"/>
  <c r="M89" i="8" s="1"/>
  <c r="R77" i="8"/>
  <c r="R82" i="8" s="1"/>
  <c r="P88" i="8"/>
  <c r="U74" i="8"/>
  <c r="U69" i="8"/>
  <c r="N86" i="8"/>
  <c r="N89" i="8" s="1"/>
  <c r="V74" i="8" l="1"/>
  <c r="V69" i="8"/>
  <c r="R85" i="8"/>
  <c r="R87" i="8"/>
  <c r="R83" i="8"/>
  <c r="R88" i="8" s="1"/>
  <c r="W79" i="8"/>
  <c r="U70" i="8"/>
  <c r="S77" i="8"/>
  <c r="S82" i="8" s="1"/>
  <c r="W58" i="8"/>
  <c r="W64" i="8" s="1"/>
  <c r="W67" i="8" s="1"/>
  <c r="O86" i="8"/>
  <c r="W78" i="8" l="1"/>
  <c r="W74" i="8"/>
  <c r="W69" i="8"/>
  <c r="O89" i="8"/>
  <c r="P86" i="8"/>
  <c r="S85" i="8"/>
  <c r="S87" i="8"/>
  <c r="S83" i="8"/>
  <c r="S88" i="8" s="1"/>
  <c r="U71" i="8"/>
  <c r="V70" i="8"/>
  <c r="T77" i="8"/>
  <c r="T82" i="8" s="1"/>
  <c r="P89" i="8" l="1"/>
  <c r="Q86" i="8"/>
  <c r="V71" i="8"/>
  <c r="W70" i="8"/>
  <c r="W71" i="8"/>
  <c r="T85" i="8"/>
  <c r="T87" i="8"/>
  <c r="T83" i="8"/>
  <c r="T88" i="8" s="1"/>
  <c r="U77" i="8"/>
  <c r="U82" i="8" s="1"/>
  <c r="U85" i="8" l="1"/>
  <c r="U83" i="8"/>
  <c r="U88" i="8" s="1"/>
  <c r="U87" i="8"/>
  <c r="V77" i="8"/>
  <c r="V82" i="8" s="1"/>
  <c r="W77" i="8"/>
  <c r="W82" i="8" s="1"/>
  <c r="Q89" i="8"/>
  <c r="R86" i="8"/>
  <c r="R89" i="8" l="1"/>
  <c r="G28" i="8"/>
  <c r="S86" i="8"/>
  <c r="W85" i="8"/>
  <c r="W87" i="8"/>
  <c r="W83" i="8"/>
  <c r="V85" i="8"/>
  <c r="V83" i="8"/>
  <c r="V88" i="8" s="1"/>
  <c r="V87" i="8"/>
  <c r="S89" i="8" l="1"/>
  <c r="T86" i="8"/>
  <c r="W88" i="8"/>
  <c r="G26" i="8" s="1"/>
  <c r="T89" i="8" l="1"/>
  <c r="U86" i="8"/>
  <c r="U89" i="8" l="1"/>
  <c r="V86" i="8"/>
  <c r="V89" i="8" l="1"/>
  <c r="W86" i="8"/>
  <c r="W89" i="8" s="1"/>
  <c r="G27" i="8" s="1"/>
</calcChain>
</file>

<file path=xl/sharedStrings.xml><?xml version="1.0" encoding="utf-8"?>
<sst xmlns="http://schemas.openxmlformats.org/spreadsheetml/2006/main" count="1100" uniqueCount="568">
  <si>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</si>
  <si>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</si>
  <si>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</si>
  <si>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</si>
  <si>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</si>
  <si>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</si>
  <si>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</si>
  <si>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</si>
  <si>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</si>
  <si>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</si>
  <si>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</si>
  <si>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</si>
  <si>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</si>
  <si>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</si>
  <si>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</si>
  <si>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</si>
  <si>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</si>
  <si>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</si>
  <si>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</si>
  <si>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</si>
  <si>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</si>
  <si>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</si>
  <si>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</si>
  <si>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</si>
  <si>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</si>
  <si>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</si>
  <si>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</si>
  <si>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</si>
  <si>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</si>
  <si>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</si>
  <si>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</si>
  <si>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</si>
  <si>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</si>
  <si>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</si>
  <si>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</si>
  <si>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</si>
  <si>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</si>
  <si>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</si>
  <si>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</si>
  <si>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</si>
  <si>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</si>
  <si>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</si>
  <si>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</si>
  <si>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</si>
  <si>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</si>
  <si>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</si>
  <si>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</si>
  <si>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</si>
  <si>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</si>
  <si>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</si>
  <si>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</si>
  <si>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</si>
  <si>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</si>
  <si>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</si>
  <si>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</si>
  <si>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</si>
  <si>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</si>
  <si>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</si>
  <si>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</si>
  <si>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</si>
  <si>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</si>
  <si>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</si>
  <si>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</si>
  <si>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</si>
  <si>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</si>
  <si>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</si>
  <si>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</si>
  <si>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</si>
  <si>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</si>
  <si>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</si>
  <si>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</si>
  <si>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</si>
  <si>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</si>
  <si>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</si>
  <si>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</si>
  <si>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</si>
  <si>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</si>
  <si>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</si>
  <si>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</si>
  <si>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</si>
  <si>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</si>
  <si>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</si>
  <si>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</si>
  <si>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</si>
  <si>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</si>
  <si>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</si>
  <si>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</si>
  <si>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</si>
  <si>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</si>
  <si>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</si>
  <si>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</si>
  <si>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</si>
  <si>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</si>
  <si>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</si>
  <si>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</si>
  <si>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</si>
  <si>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</si>
  <si>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</si>
  <si>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</si>
  <si>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</si>
  <si>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</si>
  <si>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</si>
  <si>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</si>
  <si>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</si>
  <si>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</si>
  <si>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</si>
  <si>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</si>
  <si>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</si>
  <si>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</si>
  <si>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</si>
  <si>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</si>
  <si>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</si>
  <si>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</si>
  <si>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</si>
  <si>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</si>
  <si>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</si>
  <si>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</si>
  <si>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</si>
  <si>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</si>
  <si>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</si>
  <si>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</si>
  <si>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</si>
  <si>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</si>
  <si>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</si>
  <si>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</si>
  <si>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</si>
  <si>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</si>
  <si>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</si>
  <si>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</si>
  <si>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</si>
  <si>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</si>
  <si>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</si>
  <si>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</si>
  <si>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</si>
  <si>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</si>
  <si>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</si>
  <si>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</si>
  <si>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</si>
  <si>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</si>
  <si>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</si>
  <si>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</si>
  <si>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</si>
  <si>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</si>
  <si>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</si>
  <si>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</si>
  <si>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</si>
  <si>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</si>
  <si>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</si>
  <si>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</si>
  <si>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</si>
  <si>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</si>
  <si>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</si>
  <si>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</si>
  <si>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</si>
  <si>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</si>
  <si>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</si>
  <si>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</si>
  <si>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</si>
  <si>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</si>
  <si>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</si>
  <si>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</si>
  <si>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</si>
  <si>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</si>
  <si>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</si>
  <si>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</si>
  <si>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</si>
  <si>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</si>
  <si>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</si>
  <si>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</si>
  <si>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</si>
  <si>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</si>
  <si>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</si>
  <si>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</si>
  <si>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</si>
  <si>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</si>
  <si>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</si>
  <si>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</si>
  <si>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</si>
  <si>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</si>
  <si>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</si>
  <si>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</si>
  <si>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</si>
  <si>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</si>
  <si>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</si>
  <si>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</si>
  <si>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</si>
  <si>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</si>
  <si>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</si>
  <si>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</si>
  <si>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</si>
  <si>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</si>
  <si>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</si>
  <si>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</si>
  <si>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</si>
  <si>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</si>
  <si>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</si>
  <si>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</si>
  <si>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</si>
  <si>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</si>
  <si>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</si>
  <si>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</si>
  <si>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</si>
  <si>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</si>
  <si>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</si>
  <si>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</si>
  <si>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</si>
  <si>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</si>
  <si>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</si>
  <si>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</si>
  <si>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</si>
  <si>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</si>
  <si>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</si>
  <si>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</si>
  <si>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</si>
  <si>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</si>
  <si>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</si>
  <si>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</si>
  <si>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</si>
  <si>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</si>
  <si>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</si>
  <si>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</si>
  <si>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</si>
  <si>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</si>
  <si>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</si>
  <si>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</si>
  <si>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</si>
  <si>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</si>
  <si>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</si>
  <si>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</si>
  <si>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</si>
  <si>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</si>
  <si>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</si>
  <si>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</si>
  <si>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</si>
  <si>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</si>
  <si>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</si>
  <si>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</si>
  <si>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</si>
  <si>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</si>
  <si>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</si>
  <si>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</si>
  <si>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</si>
  <si>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</si>
  <si>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</si>
  <si>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</si>
  <si>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</si>
  <si>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</si>
  <si>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</si>
  <si>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</si>
  <si>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</si>
  <si>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</si>
  <si>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</si>
  <si>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</si>
  <si>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</si>
  <si>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</si>
  <si>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</si>
  <si>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</si>
  <si>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</si>
  <si>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</si>
  <si>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</si>
  <si>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</si>
  <si>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</si>
  <si>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</si>
  <si>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</si>
  <si>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</si>
  <si>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</si>
  <si>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</si>
  <si>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</si>
  <si>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</si>
  <si>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</si>
  <si>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</si>
  <si>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</si>
  <si>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</si>
  <si>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</si>
  <si>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</si>
  <si>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</si>
  <si>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</si>
  <si>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</si>
  <si>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</si>
  <si>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</si>
  <si>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</si>
  <si>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</si>
  <si>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</si>
  <si>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</si>
  <si>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</si>
  <si>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</si>
  <si>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</si>
  <si>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</si>
  <si>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</si>
  <si>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</si>
  <si>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</si>
  <si>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</si>
  <si>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</si>
  <si>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</si>
  <si>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</si>
  <si>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</si>
  <si>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</si>
  <si>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</si>
  <si>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</si>
  <si>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</si>
  <si>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</si>
  <si>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</si>
  <si>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</si>
  <si>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</si>
  <si>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</si>
  <si>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</si>
  <si>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</si>
  <si>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</si>
  <si>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</si>
  <si>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</si>
  <si>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</si>
  <si>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</si>
  <si>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</si>
  <si>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</si>
  <si>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</si>
  <si>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</si>
  <si>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</si>
  <si>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</si>
  <si>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</si>
  <si>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</si>
  <si>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</si>
  <si>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</si>
  <si>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</si>
  <si>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</si>
  <si>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</si>
  <si>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</si>
  <si>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</si>
  <si>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</si>
  <si>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</si>
  <si>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</si>
  <si>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</si>
  <si>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</si>
  <si>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</si>
  <si>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</si>
  <si>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</si>
  <si>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</si>
  <si>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</si>
  <si>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</si>
  <si>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</si>
  <si>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</si>
  <si>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</si>
  <si>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</si>
  <si>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</si>
  <si>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</si>
  <si>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</si>
  <si>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</si>
  <si>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</si>
  <si>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</si>
  <si>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</si>
  <si>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</si>
  <si>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</si>
  <si>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</si>
  <si>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</si>
  <si>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</si>
  <si>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</si>
  <si>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</si>
  <si>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</si>
  <si>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</si>
  <si>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</si>
  <si>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</si>
  <si>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</si>
  <si>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</si>
  <si>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</si>
  <si>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</si>
  <si>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</si>
  <si>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</si>
  <si>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</si>
  <si>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</si>
  <si>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</si>
  <si>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</si>
  <si>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</si>
  <si>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</si>
  <si>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</si>
  <si>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</si>
  <si>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</si>
  <si>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</si>
  <si>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</si>
  <si>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</si>
  <si>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</si>
  <si>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</si>
  <si>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</si>
  <si>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</si>
  <si>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</si>
  <si>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</si>
  <si>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</si>
  <si>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</si>
  <si>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</si>
  <si>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</si>
  <si>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</si>
  <si>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</si>
  <si>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</si>
  <si>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</si>
  <si>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</si>
  <si>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</si>
  <si>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</si>
  <si>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</si>
  <si>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</si>
  <si>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</si>
  <si>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</si>
  <si>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</si>
  <si>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</si>
  <si>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</si>
  <si>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</si>
  <si>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</si>
  <si>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</si>
  <si>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</si>
  <si>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</si>
  <si>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</si>
  <si>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</si>
  <si>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</si>
  <si>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</si>
  <si>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</si>
  <si>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</si>
  <si>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</si>
  <si>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</si>
  <si>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</si>
  <si>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</si>
  <si>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</si>
  <si>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</si>
  <si>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</si>
  <si>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</si>
  <si>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</si>
  <si>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</si>
  <si>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</si>
  <si>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</si>
  <si>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</si>
  <si>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</si>
  <si>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</si>
  <si>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</si>
  <si>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</si>
  <si>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</si>
  <si>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</si>
  <si>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</si>
  <si>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</si>
  <si>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</si>
  <si>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</si>
  <si>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</si>
  <si>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</si>
  <si>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</si>
  <si>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</si>
  <si>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</si>
  <si>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</si>
  <si>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</si>
  <si>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</si>
  <si>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</si>
  <si>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</si>
  <si>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</si>
  <si>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</si>
  <si>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</si>
  <si>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</si>
  <si>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</si>
  <si>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</si>
  <si>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</si>
  <si>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</si>
  <si>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</si>
  <si>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</si>
  <si>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</si>
  <si>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</si>
  <si>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</si>
  <si>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</si>
  <si>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</si>
  <si>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</si>
  <si>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</si>
  <si>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</si>
  <si>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</si>
  <si>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</si>
  <si>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</si>
  <si>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</si>
  <si>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</si>
  <si>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</si>
  <si>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</si>
  <si>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</si>
  <si>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</si>
  <si>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</si>
  <si>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</si>
  <si>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</si>
  <si>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</si>
  <si>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</si>
  <si>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</si>
  <si>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</si>
  <si>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</si>
  <si>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</si>
  <si>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</si>
  <si>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</si>
  <si>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</si>
  <si>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</si>
  <si>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</si>
  <si>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</si>
  <si>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</si>
  <si>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</si>
  <si>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</si>
  <si>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</si>
  <si>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</si>
  <si>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</si>
  <si>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</si>
  <si>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</si>
  <si>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</si>
  <si>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</si>
  <si>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</si>
  <si>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</si>
  <si>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</si>
  <si>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</si>
  <si>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</si>
  <si>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</si>
  <si>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</si>
  <si>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</si>
  <si>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</si>
  <si>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</si>
  <si>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</si>
  <si>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</si>
  <si>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</si>
  <si>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</si>
  <si>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</si>
  <si>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</si>
  <si>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</si>
  <si>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</si>
  <si>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</si>
  <si>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</si>
  <si>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</si>
  <si>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</si>
  <si>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</si>
  <si>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</si>
  <si>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ТП№67</t>
  </si>
  <si>
    <t>ТМ-250/10/0,4</t>
  </si>
  <si>
    <t>ТМГ-250/10/0,4</t>
  </si>
  <si>
    <t>Силовой Тр-р №1 10/0,4</t>
  </si>
  <si>
    <t>АТО_O_Ч2_29 № 30 14.02.2024 ПО "ЧЭС" ПКГУП "КЭС"</t>
  </si>
  <si>
    <t>Замена силовых трансформаторов</t>
  </si>
  <si>
    <t>Силовой Тр-р №2 10/0,4</t>
  </si>
  <si>
    <t>не требутся</t>
  </si>
  <si>
    <t>ПКГУП "КЭС"</t>
  </si>
  <si>
    <t>Модернизация</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</si>
  <si>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</si>
  <si>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Пермский край, Чернушинский городской округ</t>
  </si>
  <si>
    <t xml:space="preserve">МВ×А-0,5;т.у.-0;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</si>
  <si>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</si>
  <si>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</si>
  <si>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</si>
  <si>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</si>
  <si>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</si>
  <si>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</si>
  <si>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</si>
  <si>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</si>
  <si>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</si>
  <si>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</si>
  <si>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</si>
  <si>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</si>
  <si>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</si>
  <si>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</si>
  <si>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</si>
  <si>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</si>
  <si>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</si>
  <si>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1,25 млн руб с НДС</t>
  </si>
  <si>
    <t>1,04млн руб без НДС</t>
  </si>
  <si>
    <t>Замена физически изношенного и морально устаревших силовых трансформаторов, ремонт которого нецелесообразен. Замена силового трансформатора №1 10 кВ 1967 года выпуска  на трансформатор с пониженными потерями, срок службы 57 лет; Замена силового трансформатора №2 10 кВ 1988 года выпуска  на трансформатор с пониженными потерями, срок службы 36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</si>
  <si>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</si>
  <si>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</si>
  <si>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</si>
  <si>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04.04.2025 тр№1, 11.04.2025 тр№2</t>
  </si>
  <si>
    <t>08.04.2025 тр№1, 14.04.2025 тр№2</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</si>
  <si>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</si>
  <si>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</si>
  <si>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</si>
  <si>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"ГИДОН"</t>
  </si>
  <si>
    <t>723,75/727,37</t>
  </si>
  <si>
    <t>ООО "ЦСПТ"</t>
  </si>
  <si>
    <t>3341683/1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</si>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</sst>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2568614.4327045763</c:v>
                </c:pt>
                <c:pt idx="3">
                  <c:v>4309983.2876123348</c:v>
                </c:pt>
                <c:pt idx="4">
                  <c:v>6221564.9304188797</c:v>
                </c:pt>
                <c:pt idx="5">
                  <c:v>8320314.4505809527</c:v>
                </c:pt>
                <c:pt idx="6">
                  <c:v>10624899.570910756</c:v>
                </c:pt>
                <c:pt idx="7">
                  <c:v>13155875.718709134</c:v>
                </c:pt>
                <c:pt idx="8">
                  <c:v>15935879.173428014</c:v>
                </c:pt>
                <c:pt idx="9">
                  <c:v>18989840.172744155</c:v>
                </c:pt>
                <c:pt idx="10">
                  <c:v>22345218.056151379</c:v>
                </c:pt>
                <c:pt idx="11">
                  <c:v>26032260.743183386</c:v>
                </c:pt>
                <c:pt idx="12">
                  <c:v>30084291.084362369</c:v>
                </c:pt>
                <c:pt idx="13">
                  <c:v>34538022.889362149</c:v>
                </c:pt>
                <c:pt idx="14">
                  <c:v>39433909.731368326</c:v>
                </c:pt>
                <c:pt idx="15">
                  <c:v>44816529.952188119</c:v>
                </c:pt>
                <c:pt idx="16">
                  <c:v>50735011.652601026</c:v>
                </c:pt>
              </c:numCache>
            </c:numRef>
          </c:val>
          <c:smooth val="0"/>
          <c:extLst>
            <c:ext xmlns:c16="http://schemas.microsoft.com/office/drawing/2014/chart" uri="{C3380CC4-5D6E-409C-BE32-E72D297353CC}">
              <c16:uniqueId val="{00000000-A8D4-4F69-8FFB-343149F11E7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1408176.2635662551</c:v>
                </c:pt>
                <c:pt idx="3">
                  <c:v>1363747.2432514364</c:v>
                </c:pt>
                <c:pt idx="4">
                  <c:v>1324821.96775414</c:v>
                </c:pt>
                <c:pt idx="5">
                  <c:v>1287202.3854235052</c:v>
                </c:pt>
                <c:pt idx="6">
                  <c:v>1250836.4724154854</c:v>
                </c:pt>
                <c:pt idx="7">
                  <c:v>1215674.7362789195</c:v>
                </c:pt>
                <c:pt idx="8">
                  <c:v>1181670.0580793063</c:v>
                </c:pt>
                <c:pt idx="9">
                  <c:v>1148777.547207902</c:v>
                </c:pt>
                <c:pt idx="10">
                  <c:v>1116954.4076534121</c:v>
                </c:pt>
                <c:pt idx="11">
                  <c:v>1086159.8146432696</c:v>
                </c:pt>
                <c:pt idx="12">
                  <c:v>1056354.8006768655</c:v>
                </c:pt>
                <c:pt idx="13">
                  <c:v>1027502.1500757097</c:v>
                </c:pt>
                <c:pt idx="14">
                  <c:v>999566.30126684904</c:v>
                </c:pt>
                <c:pt idx="15">
                  <c:v>972513.25609715667</c:v>
                </c:pt>
                <c:pt idx="16">
                  <c:v>946310.49554848287</c:v>
                </c:pt>
              </c:numCache>
            </c:numRef>
          </c:val>
          <c:smooth val="0"/>
          <c:extLst>
            <c:ext xmlns:c16="http://schemas.microsoft.com/office/drawing/2014/chart" uri="{C3380CC4-5D6E-409C-BE32-E72D297353CC}">
              <c16:uniqueId val="{00000001-A8D4-4F69-8FFB-343149F11E7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332</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333</v>
      </c>
      <c r="B20" s="241" t="s">
        <v>334</v>
      </c>
      <c r="C20" s="239" t="s">
        <v>335</v>
      </c>
      <c r="D20" s="239"/>
      <c r="E20" s="238" t="s">
        <v>336</v>
      </c>
      <c r="F20" s="238"/>
      <c r="G20" s="241" t="s">
        <v>337</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338</v>
      </c>
      <c r="AG20" s="239"/>
      <c r="AH20" s="7"/>
      <c r="AI20" s="7"/>
      <c r="AJ20" s="7"/>
    </row>
    <row r="21" spans="1:37" ht="48" customHeight="1" x14ac:dyDescent="0.25">
      <c r="A21" s="242"/>
      <c r="B21" s="242"/>
      <c r="C21" s="239"/>
      <c r="D21" s="239"/>
      <c r="E21" s="238"/>
      <c r="F21" s="238"/>
      <c r="G21" s="242"/>
      <c r="H21" s="239" t="s">
        <v>272</v>
      </c>
      <c r="I21" s="239"/>
      <c r="J21" s="239" t="s">
        <v>339</v>
      </c>
      <c r="K21" s="239"/>
      <c r="L21" s="239" t="s">
        <v>272</v>
      </c>
      <c r="M21" s="239"/>
      <c r="N21" s="239" t="s">
        <v>340</v>
      </c>
      <c r="O21" s="239"/>
      <c r="P21" s="239" t="s">
        <v>272</v>
      </c>
      <c r="Q21" s="239"/>
      <c r="R21" s="239" t="s">
        <v>340</v>
      </c>
      <c r="S21" s="239"/>
      <c r="T21" s="239" t="s">
        <v>272</v>
      </c>
      <c r="U21" s="239"/>
      <c r="V21" s="239" t="s">
        <v>340</v>
      </c>
      <c r="W21" s="239"/>
      <c r="X21" s="239" t="s">
        <v>272</v>
      </c>
      <c r="Y21" s="239"/>
      <c r="Z21" s="239" t="s">
        <v>340</v>
      </c>
      <c r="AA21" s="239"/>
      <c r="AB21" s="239" t="s">
        <v>272</v>
      </c>
      <c r="AC21" s="239"/>
      <c r="AD21" s="239" t="s">
        <v>340</v>
      </c>
      <c r="AE21" s="239"/>
      <c r="AF21" s="239"/>
      <c r="AG21" s="239"/>
    </row>
    <row r="22" spans="1:37" ht="81" customHeight="1" x14ac:dyDescent="0.25">
      <c r="A22" s="243"/>
      <c r="B22" s="243"/>
      <c r="C22" s="192" t="s">
        <v>272</v>
      </c>
      <c r="D22" s="192" t="s">
        <v>340</v>
      </c>
      <c r="E22" s="192" t="s">
        <v>341</v>
      </c>
      <c r="F22" s="192" t="s">
        <v>342</v>
      </c>
      <c r="G22" s="243"/>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1.2463898864556204</v>
      </c>
      <c r="D24" s="196">
        <v>0</v>
      </c>
      <c r="E24" s="196">
        <v>0</v>
      </c>
      <c r="F24" s="197">
        <v>0</v>
      </c>
      <c r="G24" s="196">
        <v>0</v>
      </c>
      <c r="H24" s="196">
        <v>0</v>
      </c>
      <c r="I24" s="196">
        <v>0</v>
      </c>
      <c r="J24" s="196">
        <v>0</v>
      </c>
      <c r="K24" s="196">
        <v>0</v>
      </c>
      <c r="L24" s="196">
        <v>1.2463898864556204</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1.2463898864556204</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1.2463898864556204</v>
      </c>
      <c r="D27" s="26">
        <v>0</v>
      </c>
      <c r="E27" s="26">
        <v>0</v>
      </c>
      <c r="F27" s="203">
        <v>0</v>
      </c>
      <c r="G27" s="26">
        <v>0</v>
      </c>
      <c r="H27" s="26">
        <v>0</v>
      </c>
      <c r="I27" s="26">
        <v>0</v>
      </c>
      <c r="J27" s="26">
        <v>0</v>
      </c>
      <c r="K27" s="26">
        <v>0</v>
      </c>
      <c r="L27" s="26">
        <v>1.2463898864556204</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1.2463898864556204</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1.038658238713017</v>
      </c>
      <c r="D30" s="200">
        <v>0</v>
      </c>
      <c r="E30" s="200">
        <v>0</v>
      </c>
      <c r="F30" s="200">
        <v>0</v>
      </c>
      <c r="G30" s="200">
        <v>0</v>
      </c>
      <c r="H30" s="200">
        <v>0</v>
      </c>
      <c r="I30" s="200">
        <v>0</v>
      </c>
      <c r="J30" s="200">
        <v>0</v>
      </c>
      <c r="K30" s="200">
        <v>0</v>
      </c>
      <c r="L30" s="200">
        <v>1.038658238713017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1.038658238713017</v>
      </c>
      <c r="AG30" s="200">
        <v>0</v>
      </c>
    </row>
    <row r="31" spans="1:37" x14ac:dyDescent="0.25">
      <c r="A31" s="201" t="s">
        <v>358</v>
      </c>
      <c r="B31" s="202" t="s">
        <v>359</v>
      </c>
      <c r="C31" s="200">
        <v>0.10386582387130171</v>
      </c>
      <c r="D31" s="200">
        <v>0</v>
      </c>
      <c r="E31" s="26">
        <v>0</v>
      </c>
      <c r="F31" s="26">
        <v>0</v>
      </c>
      <c r="G31" s="200">
        <v>0</v>
      </c>
      <c r="H31" s="26">
        <v>0</v>
      </c>
      <c r="I31" s="26">
        <v>0</v>
      </c>
      <c r="J31" s="200">
        <v>0</v>
      </c>
      <c r="K31" s="26">
        <v>0</v>
      </c>
      <c r="L31" s="26">
        <v>0.10386582387130171</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0.10386582387130171</v>
      </c>
      <c r="AG31" s="200">
        <v>0</v>
      </c>
    </row>
    <row r="32" spans="1:37" ht="31.5" x14ac:dyDescent="0.25">
      <c r="A32" s="201" t="s">
        <v>360</v>
      </c>
      <c r="B32" s="202" t="s">
        <v>361</v>
      </c>
      <c r="C32" s="200">
        <v>0.25966455967825425</v>
      </c>
      <c r="D32" s="200">
        <v>0</v>
      </c>
      <c r="E32" s="26">
        <v>0</v>
      </c>
      <c r="F32" s="26">
        <v>0</v>
      </c>
      <c r="G32" s="200">
        <v>0</v>
      </c>
      <c r="H32" s="26">
        <v>0</v>
      </c>
      <c r="I32" s="26">
        <v>0</v>
      </c>
      <c r="J32" s="200">
        <v>0</v>
      </c>
      <c r="K32" s="26">
        <v>0</v>
      </c>
      <c r="L32" s="26">
        <v>0.25966455967825425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0.25966455967825425</v>
      </c>
      <c r="AG32" s="200">
        <v>0</v>
      </c>
    </row>
    <row r="33" spans="1:33" x14ac:dyDescent="0.25">
      <c r="A33" s="201" t="s">
        <v>362</v>
      </c>
      <c r="B33" s="202" t="s">
        <v>363</v>
      </c>
      <c r="C33" s="200">
        <v>0.62319494322781011</v>
      </c>
      <c r="D33" s="200">
        <v>0</v>
      </c>
      <c r="E33" s="26">
        <v>0</v>
      </c>
      <c r="F33" s="26">
        <v>0</v>
      </c>
      <c r="G33" s="200">
        <v>0</v>
      </c>
      <c r="H33" s="26">
        <v>0</v>
      </c>
      <c r="I33" s="26">
        <v>0</v>
      </c>
      <c r="J33" s="200">
        <v>0</v>
      </c>
      <c r="K33" s="26">
        <v>0</v>
      </c>
      <c r="L33" s="26">
        <v>0.62319494322781011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0.62319494322781011</v>
      </c>
      <c r="AG33" s="200">
        <v>0</v>
      </c>
    </row>
    <row r="34" spans="1:33" x14ac:dyDescent="0.25">
      <c r="A34" s="201" t="s">
        <v>364</v>
      </c>
      <c r="B34" s="202" t="s">
        <v>365</v>
      </c>
      <c r="C34" s="200">
        <v>5.1932911935650854E-2</v>
      </c>
      <c r="D34" s="200">
        <v>0</v>
      </c>
      <c r="E34" s="26">
        <v>0</v>
      </c>
      <c r="F34" s="26">
        <v>0</v>
      </c>
      <c r="G34" s="200">
        <v>0</v>
      </c>
      <c r="H34" s="26">
        <v>0</v>
      </c>
      <c r="I34" s="26">
        <v>0</v>
      </c>
      <c r="J34" s="200">
        <v>0</v>
      </c>
      <c r="K34" s="26">
        <v>0</v>
      </c>
      <c r="L34" s="26">
        <v>5.1932911935650854E-2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5.1932911935650854E-2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0.5</v>
      </c>
      <c r="D36" s="26">
        <v>0</v>
      </c>
      <c r="E36" s="26">
        <v>0</v>
      </c>
      <c r="F36" s="26">
        <v>0</v>
      </c>
      <c r="G36" s="26">
        <v>0</v>
      </c>
      <c r="H36" s="26">
        <v>0</v>
      </c>
      <c r="I36" s="26">
        <v>0</v>
      </c>
      <c r="J36" s="26">
        <v>0</v>
      </c>
      <c r="K36" s="26">
        <v>0</v>
      </c>
      <c r="L36" s="26">
        <v>0.5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0.5</v>
      </c>
      <c r="D46" s="200">
        <v>0</v>
      </c>
      <c r="E46" s="200">
        <v>0</v>
      </c>
      <c r="F46" s="200">
        <v>0</v>
      </c>
      <c r="G46" s="200">
        <v>0</v>
      </c>
      <c r="H46" s="200">
        <v>0</v>
      </c>
      <c r="I46" s="200">
        <v>0</v>
      </c>
      <c r="J46" s="200">
        <v>0</v>
      </c>
      <c r="K46" s="200">
        <v>0</v>
      </c>
      <c r="L46" s="200">
        <v>0.5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1.038658238713017</v>
      </c>
      <c r="D55" s="200">
        <v>0</v>
      </c>
      <c r="E55" s="200">
        <v>0</v>
      </c>
      <c r="F55" s="200">
        <v>0</v>
      </c>
      <c r="G55" s="200">
        <v>0</v>
      </c>
      <c r="H55" s="200">
        <v>0</v>
      </c>
      <c r="I55" s="200">
        <v>0</v>
      </c>
      <c r="J55" s="200">
        <v>0</v>
      </c>
      <c r="K55" s="200">
        <v>0</v>
      </c>
      <c r="L55" s="200">
        <v>1.038658238713017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1.038658238713017</v>
      </c>
      <c r="AG55" s="200">
        <v>0</v>
      </c>
    </row>
    <row r="56" spans="1:33" x14ac:dyDescent="0.25">
      <c r="A56" s="146" t="s">
        <v>397</v>
      </c>
      <c r="B56" s="202" t="s">
        <v>398</v>
      </c>
      <c r="C56" s="26">
        <v>1.038658238713017</v>
      </c>
      <c r="D56" s="26">
        <v>0</v>
      </c>
      <c r="E56" s="26">
        <v>0</v>
      </c>
      <c r="F56" s="26">
        <v>0</v>
      </c>
      <c r="G56" s="26">
        <v>0</v>
      </c>
      <c r="H56" s="26">
        <v>0</v>
      </c>
      <c r="I56" s="26">
        <v>0</v>
      </c>
      <c r="J56" s="26">
        <v>0</v>
      </c>
      <c r="K56" s="26">
        <v>0</v>
      </c>
      <c r="L56" s="26">
        <v>1.038658238713017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1.038658238713017</v>
      </c>
      <c r="AG56" s="200">
        <v>0</v>
      </c>
    </row>
    <row r="57" spans="1:33" x14ac:dyDescent="0.25">
      <c r="A57" s="146" t="s">
        <v>399</v>
      </c>
      <c r="B57" s="202" t="s">
        <v>400</v>
      </c>
      <c r="C57" s="26">
        <v>0.5</v>
      </c>
      <c r="D57" s="26">
        <v>0</v>
      </c>
      <c r="E57" s="26">
        <v>0</v>
      </c>
      <c r="F57" s="26">
        <v>0</v>
      </c>
      <c r="G57" s="26">
        <v>0</v>
      </c>
      <c r="H57" s="26">
        <v>0</v>
      </c>
      <c r="I57" s="26">
        <v>0</v>
      </c>
      <c r="J57" s="26">
        <v>0</v>
      </c>
      <c r="K57" s="26">
        <v>0</v>
      </c>
      <c r="L57" s="26">
        <v>0.5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1.038658238713017</v>
      </c>
      <c r="D64" s="221">
        <v>0</v>
      </c>
      <c r="E64" s="221">
        <v>0</v>
      </c>
      <c r="F64" s="221">
        <v>0</v>
      </c>
      <c r="G64" s="221">
        <v>0</v>
      </c>
      <c r="H64" s="221">
        <v>0</v>
      </c>
      <c r="I64" s="221">
        <v>0</v>
      </c>
      <c r="J64" s="221">
        <v>0</v>
      </c>
      <c r="K64" s="221">
        <v>0</v>
      </c>
      <c r="L64" s="221">
        <v>1.038658238713017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1.038658238713017</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0" sqref="Q30"/>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420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421</v>
      </c>
      <c r="B22" s="280" t="s">
        <v>422</v>
      </c>
      <c r="C22" s="234" t="s">
        <v>423</v>
      </c>
      <c r="D22" s="234" t="s">
        <v>424</v>
      </c>
      <c r="E22" s="264" t="s">
        <v>425</v>
      </c>
      <c r="F22" s="265"/>
      <c r="G22" s="265"/>
      <c r="H22" s="265"/>
      <c r="I22" s="265"/>
      <c r="J22" s="265"/>
      <c r="K22" s="265"/>
      <c r="L22" s="265"/>
      <c r="M22" s="265"/>
      <c r="N22" s="266"/>
      <c r="O22" s="234" t="s">
        <v>426</v>
      </c>
      <c r="P22" s="234" t="s">
        <v>427</v>
      </c>
      <c r="Q22" s="234" t="s">
        <v>428</v>
      </c>
      <c r="R22" s="233" t="s">
        <v>429</v>
      </c>
      <c r="S22" s="233" t="s">
        <v>430</v>
      </c>
      <c r="T22" s="233" t="s">
        <v>431</v>
      </c>
      <c r="U22" s="233" t="s">
        <v>432</v>
      </c>
      <c r="V22" s="233"/>
      <c r="W22" s="283" t="s">
        <v>433</v>
      </c>
      <c r="X22" s="283" t="s">
        <v>434</v>
      </c>
      <c r="Y22" s="233" t="s">
        <v>435</v>
      </c>
      <c r="Z22" s="233" t="s">
        <v>436</v>
      </c>
      <c r="AA22" s="233" t="s">
        <v>437</v>
      </c>
      <c r="AB22" s="284" t="s">
        <v>438</v>
      </c>
      <c r="AC22" s="233" t="s">
        <v>439</v>
      </c>
      <c r="AD22" s="233" t="s">
        <v>440</v>
      </c>
      <c r="AE22" s="233" t="s">
        <v>441</v>
      </c>
      <c r="AF22" s="233" t="s">
        <v>442</v>
      </c>
      <c r="AG22" s="233" t="s">
        <v>443</v>
      </c>
      <c r="AH22" s="233" t="s">
        <v>444</v>
      </c>
      <c r="AI22" s="233"/>
      <c r="AJ22" s="233"/>
      <c r="AK22" s="233"/>
      <c r="AL22" s="233"/>
      <c r="AM22" s="233"/>
      <c r="AN22" s="233" t="s">
        <v>445</v>
      </c>
      <c r="AO22" s="233"/>
      <c r="AP22" s="233"/>
      <c r="AQ22" s="233"/>
      <c r="AR22" s="233" t="s">
        <v>446</v>
      </c>
      <c r="AS22" s="233"/>
      <c r="AT22" s="233" t="s">
        <v>447</v>
      </c>
      <c r="AU22" s="233" t="s">
        <v>448</v>
      </c>
      <c r="AV22" s="233" t="s">
        <v>449</v>
      </c>
      <c r="AW22" s="233" t="s">
        <v>450</v>
      </c>
      <c r="AX22" s="285" t="s">
        <v>451</v>
      </c>
    </row>
    <row r="23" spans="1:50" ht="64.5" customHeight="1" x14ac:dyDescent="0.25">
      <c r="A23" s="279"/>
      <c r="B23" s="281"/>
      <c r="C23" s="279"/>
      <c r="D23" s="279"/>
      <c r="E23" s="287" t="s">
        <v>452</v>
      </c>
      <c r="F23" s="289" t="s">
        <v>400</v>
      </c>
      <c r="G23" s="289" t="s">
        <v>402</v>
      </c>
      <c r="H23" s="289" t="s">
        <v>404</v>
      </c>
      <c r="I23" s="291" t="s">
        <v>453</v>
      </c>
      <c r="J23" s="291" t="s">
        <v>454</v>
      </c>
      <c r="K23" s="291" t="s">
        <v>455</v>
      </c>
      <c r="L23" s="289" t="s">
        <v>380</v>
      </c>
      <c r="M23" s="289" t="s">
        <v>382</v>
      </c>
      <c r="N23" s="289" t="s">
        <v>384</v>
      </c>
      <c r="O23" s="279"/>
      <c r="P23" s="279"/>
      <c r="Q23" s="279"/>
      <c r="R23" s="233"/>
      <c r="S23" s="233"/>
      <c r="T23" s="233"/>
      <c r="U23" s="293" t="s">
        <v>272</v>
      </c>
      <c r="V23" s="293" t="s">
        <v>456</v>
      </c>
      <c r="W23" s="283"/>
      <c r="X23" s="283"/>
      <c r="Y23" s="233"/>
      <c r="Z23" s="233"/>
      <c r="AA23" s="233"/>
      <c r="AB23" s="233"/>
      <c r="AC23" s="233"/>
      <c r="AD23" s="233"/>
      <c r="AE23" s="233"/>
      <c r="AF23" s="233"/>
      <c r="AG23" s="233"/>
      <c r="AH23" s="233" t="s">
        <v>457</v>
      </c>
      <c r="AI23" s="233"/>
      <c r="AJ23" s="233" t="s">
        <v>458</v>
      </c>
      <c r="AK23" s="233"/>
      <c r="AL23" s="234" t="s">
        <v>459</v>
      </c>
      <c r="AM23" s="234" t="s">
        <v>460</v>
      </c>
      <c r="AN23" s="234" t="s">
        <v>461</v>
      </c>
      <c r="AO23" s="234" t="s">
        <v>462</v>
      </c>
      <c r="AP23" s="234" t="s">
        <v>463</v>
      </c>
      <c r="AQ23" s="234" t="s">
        <v>464</v>
      </c>
      <c r="AR23" s="234" t="s">
        <v>465</v>
      </c>
      <c r="AS23" s="241" t="s">
        <v>456</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466</v>
      </c>
      <c r="AI24" s="27" t="s">
        <v>467</v>
      </c>
      <c r="AJ24" s="61" t="s">
        <v>272</v>
      </c>
      <c r="AK24" s="61" t="s">
        <v>456</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0.5</v>
      </c>
      <c r="H26" s="157" t="s">
        <v>84</v>
      </c>
      <c r="I26" s="157">
        <v>0</v>
      </c>
      <c r="J26" s="157" t="s">
        <v>84</v>
      </c>
      <c r="K26" s="157" t="s">
        <v>84</v>
      </c>
      <c r="L26" s="157">
        <v>0</v>
      </c>
      <c r="M26" s="157" t="s">
        <v>84</v>
      </c>
      <c r="N26" s="157">
        <v>0</v>
      </c>
      <c r="O26" s="157" t="s">
        <v>560</v>
      </c>
      <c r="P26" s="157" t="s">
        <v>560</v>
      </c>
      <c r="Q26" s="157" t="s">
        <v>530</v>
      </c>
      <c r="R26" s="157">
        <v>1040</v>
      </c>
      <c r="S26" s="157" t="s">
        <v>561</v>
      </c>
      <c r="T26" s="157">
        <v>858.56</v>
      </c>
      <c r="U26" s="157" t="s">
        <v>562</v>
      </c>
      <c r="V26" s="157" t="s">
        <v>562</v>
      </c>
      <c r="W26" s="157">
        <v>23</v>
      </c>
      <c r="X26" s="157">
        <v>2</v>
      </c>
      <c r="Y26" s="157" t="s">
        <v>563</v>
      </c>
      <c r="Z26" s="157" t="s">
        <v>564</v>
      </c>
      <c r="AA26" s="157" t="s">
        <v>84</v>
      </c>
      <c r="AB26" s="157" t="s">
        <v>84</v>
      </c>
      <c r="AC26" s="157" t="s">
        <v>84</v>
      </c>
      <c r="AD26" s="157">
        <v>723.75</v>
      </c>
      <c r="AE26" s="157" t="s">
        <v>565</v>
      </c>
      <c r="AF26" s="157">
        <v>868.5</v>
      </c>
      <c r="AG26" s="157">
        <v>868.5</v>
      </c>
      <c r="AH26" s="157" t="s">
        <v>566</v>
      </c>
      <c r="AI26" s="157" t="s">
        <v>567</v>
      </c>
      <c r="AJ26" s="157">
        <v>45681</v>
      </c>
      <c r="AK26" s="157">
        <v>45681</v>
      </c>
      <c r="AL26" s="157" t="s">
        <v>84</v>
      </c>
      <c r="AM26" s="157">
        <v>45692</v>
      </c>
      <c r="AN26" s="157" t="s">
        <v>84</v>
      </c>
      <c r="AO26" s="157" t="s">
        <v>84</v>
      </c>
      <c r="AP26" s="157" t="s">
        <v>84</v>
      </c>
      <c r="AQ26" s="158" t="s">
        <v>84</v>
      </c>
      <c r="AR26" s="157">
        <v>45704</v>
      </c>
      <c r="AS26" s="157">
        <v>45704</v>
      </c>
      <c r="AT26" s="157">
        <v>45704</v>
      </c>
      <c r="AU26" s="157">
        <v>45704</v>
      </c>
      <c r="AV26" s="157">
        <v>45726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O_Ч2_29</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531</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1.2463898864556204</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11</v>
      </c>
      <c r="B19" s="233" t="s">
        <v>65</v>
      </c>
      <c r="C19" s="234" t="s">
        <v>66</v>
      </c>
      <c r="D19" s="233" t="s">
        <v>67</v>
      </c>
      <c r="E19" s="233" t="s">
        <v>68</v>
      </c>
      <c r="F19" s="233" t="s">
        <v>69</v>
      </c>
      <c r="G19" s="233" t="s">
        <v>70</v>
      </c>
      <c r="H19" s="233" t="s">
        <v>71</v>
      </c>
      <c r="I19" s="233" t="s">
        <v>72</v>
      </c>
      <c r="J19" s="233" t="s">
        <v>73</v>
      </c>
      <c r="K19" s="233" t="s">
        <v>74</v>
      </c>
      <c r="L19" s="233" t="s">
        <v>75</v>
      </c>
      <c r="M19" s="233" t="s">
        <v>76</v>
      </c>
      <c r="N19" s="233" t="s">
        <v>77</v>
      </c>
      <c r="O19" s="233" t="s">
        <v>78</v>
      </c>
      <c r="P19" s="233" t="s">
        <v>79</v>
      </c>
      <c r="Q19" s="233" t="s">
        <v>80</v>
      </c>
      <c r="R19" s="233"/>
      <c r="S19" s="236" t="s">
        <v>81</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82</v>
      </c>
      <c r="R20" s="28" t="s">
        <v>83</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11</v>
      </c>
      <c r="B21" s="239" t="s">
        <v>88</v>
      </c>
      <c r="C21" s="239"/>
      <c r="D21" s="239" t="s">
        <v>89</v>
      </c>
      <c r="E21" s="239" t="s">
        <v>90</v>
      </c>
      <c r="F21" s="239"/>
      <c r="G21" s="239" t="s">
        <v>91</v>
      </c>
      <c r="H21" s="239"/>
      <c r="I21" s="239" t="s">
        <v>92</v>
      </c>
      <c r="J21" s="239"/>
      <c r="K21" s="239" t="s">
        <v>93</v>
      </c>
      <c r="L21" s="239" t="s">
        <v>94</v>
      </c>
      <c r="M21" s="239"/>
      <c r="N21" s="239" t="s">
        <v>95</v>
      </c>
      <c r="O21" s="239"/>
      <c r="P21" s="239" t="s">
        <v>96</v>
      </c>
      <c r="Q21" s="239" t="s">
        <v>97</v>
      </c>
      <c r="R21" s="239"/>
      <c r="S21" s="239" t="s">
        <v>98</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99</v>
      </c>
      <c r="R22" s="34" t="s">
        <v>100</v>
      </c>
      <c r="S22" s="34" t="s">
        <v>101</v>
      </c>
      <c r="T22" s="34" t="s">
        <v>102</v>
      </c>
    </row>
    <row r="23" spans="1:20" ht="51.75" customHeight="1" x14ac:dyDescent="0.25">
      <c r="A23" s="238"/>
      <c r="B23" s="34" t="s">
        <v>103</v>
      </c>
      <c r="C23" s="34" t="s">
        <v>104</v>
      </c>
      <c r="D23" s="239"/>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1967</v>
      </c>
      <c r="J25" s="17">
        <v>2025</v>
      </c>
      <c r="K25" s="17">
        <v>2003</v>
      </c>
      <c r="L25" s="17">
        <v>10</v>
      </c>
      <c r="M25" s="17">
        <v>10</v>
      </c>
      <c r="N25" s="17">
        <v>0.25</v>
      </c>
      <c r="O25" s="17">
        <v>0.25</v>
      </c>
      <c r="P25" s="17" t="s">
        <v>84</v>
      </c>
      <c r="Q25" s="17" t="s">
        <v>526</v>
      </c>
      <c r="R25" s="17" t="s">
        <v>527</v>
      </c>
      <c r="S25" s="17" t="s">
        <v>84</v>
      </c>
      <c r="T25" s="17" t="s">
        <v>84</v>
      </c>
    </row>
    <row r="26" spans="1:20" s="33" customFormat="1" ht="63" x14ac:dyDescent="0.25">
      <c r="A26" s="17">
        <v>2</v>
      </c>
      <c r="B26" s="17" t="s">
        <v>522</v>
      </c>
      <c r="C26" s="17" t="s">
        <v>522</v>
      </c>
      <c r="D26" s="17" t="s">
        <v>111</v>
      </c>
      <c r="E26" s="17" t="s">
        <v>523</v>
      </c>
      <c r="F26" s="17" t="s">
        <v>524</v>
      </c>
      <c r="G26" s="17" t="s">
        <v>528</v>
      </c>
      <c r="H26" s="17" t="s">
        <v>528</v>
      </c>
      <c r="I26" s="17">
        <v>1988</v>
      </c>
      <c r="J26" s="17">
        <v>2025</v>
      </c>
      <c r="K26" s="17">
        <v>2003</v>
      </c>
      <c r="L26" s="17">
        <v>10</v>
      </c>
      <c r="M26" s="17">
        <v>10</v>
      </c>
      <c r="N26" s="17">
        <v>0.25</v>
      </c>
      <c r="O26" s="17">
        <v>0.25</v>
      </c>
      <c r="P26" s="17" t="s">
        <v>84</v>
      </c>
      <c r="Q26" s="17" t="s">
        <v>526</v>
      </c>
      <c r="R26" s="17" t="s">
        <v>527</v>
      </c>
      <c r="S26" s="17" t="s">
        <v>84</v>
      </c>
      <c r="T26" s="17" t="s">
        <v>84</v>
      </c>
    </row>
    <row r="27" spans="1:20" s="36" customFormat="1" x14ac:dyDescent="0.25">
      <c r="B27" s="32" t="s">
        <v>106</v>
      </c>
      <c r="C27" s="32"/>
      <c r="D27" s="32"/>
      <c r="E27" s="32"/>
      <c r="F27" s="32"/>
      <c r="G27" s="32"/>
      <c r="H27" s="32"/>
      <c r="I27" s="32"/>
      <c r="J27" s="32"/>
      <c r="K27" s="32"/>
      <c r="L27" s="32"/>
      <c r="M27" s="32"/>
      <c r="N27" s="32"/>
      <c r="O27" s="32"/>
      <c r="P27" s="32"/>
      <c r="Q27" s="32"/>
      <c r="R27" s="32"/>
    </row>
    <row r="28" spans="1:20" x14ac:dyDescent="0.25">
      <c r="B28" s="240" t="s">
        <v>107</v>
      </c>
      <c r="C28" s="240"/>
      <c r="D28" s="240"/>
      <c r="E28" s="240"/>
      <c r="F28" s="240"/>
      <c r="G28" s="240"/>
      <c r="H28" s="240"/>
      <c r="I28" s="240"/>
      <c r="J28" s="240"/>
      <c r="K28" s="240"/>
      <c r="L28" s="240"/>
      <c r="M28" s="240"/>
      <c r="N28" s="240"/>
      <c r="O28" s="240"/>
      <c r="P28" s="240"/>
      <c r="Q28" s="240"/>
      <c r="R28" s="240"/>
    </row>
    <row r="30" spans="1:20" x14ac:dyDescent="0.25">
      <c r="B30" s="37" t="s">
        <v>108</v>
      </c>
      <c r="C30" s="37"/>
      <c r="D30" s="37"/>
      <c r="E30" s="37"/>
      <c r="H30" s="37"/>
      <c r="I30" s="37"/>
      <c r="J30" s="37"/>
      <c r="K30" s="37"/>
      <c r="L30" s="37"/>
      <c r="M30" s="37"/>
      <c r="N30" s="37"/>
      <c r="O30" s="37"/>
      <c r="P30" s="37"/>
      <c r="Q30" s="37"/>
      <c r="R30" s="37"/>
      <c r="S30" s="38"/>
      <c r="T30" s="38"/>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B39" s="37" t="s">
        <v>117</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11</v>
      </c>
      <c r="B21" s="244" t="s">
        <v>119</v>
      </c>
      <c r="C21" s="245"/>
      <c r="D21" s="244" t="s">
        <v>120</v>
      </c>
      <c r="E21" s="245"/>
      <c r="F21" s="248" t="s">
        <v>74</v>
      </c>
      <c r="G21" s="249"/>
      <c r="H21" s="249"/>
      <c r="I21" s="250"/>
      <c r="J21" s="241" t="s">
        <v>121</v>
      </c>
      <c r="K21" s="244" t="s">
        <v>122</v>
      </c>
      <c r="L21" s="245"/>
      <c r="M21" s="244" t="s">
        <v>123</v>
      </c>
      <c r="N21" s="245"/>
      <c r="O21" s="244" t="s">
        <v>124</v>
      </c>
      <c r="P21" s="245"/>
      <c r="Q21" s="244" t="s">
        <v>125</v>
      </c>
      <c r="R21" s="245"/>
      <c r="S21" s="241" t="s">
        <v>126</v>
      </c>
      <c r="T21" s="241" t="s">
        <v>127</v>
      </c>
      <c r="U21" s="241" t="s">
        <v>128</v>
      </c>
      <c r="V21" s="244" t="s">
        <v>129</v>
      </c>
      <c r="W21" s="245"/>
      <c r="X21" s="248" t="s">
        <v>97</v>
      </c>
      <c r="Y21" s="249"/>
      <c r="Z21" s="248" t="s">
        <v>98</v>
      </c>
      <c r="AA21" s="249"/>
    </row>
    <row r="22" spans="1:27" ht="216" customHeight="1" x14ac:dyDescent="0.25">
      <c r="A22" s="242"/>
      <c r="B22" s="246"/>
      <c r="C22" s="247"/>
      <c r="D22" s="246"/>
      <c r="E22" s="247"/>
      <c r="F22" s="248" t="s">
        <v>130</v>
      </c>
      <c r="G22" s="250"/>
      <c r="H22" s="248" t="s">
        <v>131</v>
      </c>
      <c r="I22" s="250"/>
      <c r="J22" s="243"/>
      <c r="K22" s="246"/>
      <c r="L22" s="247"/>
      <c r="M22" s="246"/>
      <c r="N22" s="247"/>
      <c r="O22" s="246"/>
      <c r="P22" s="247"/>
      <c r="Q22" s="246"/>
      <c r="R22" s="247"/>
      <c r="S22" s="243"/>
      <c r="T22" s="243"/>
      <c r="U22" s="243"/>
      <c r="V22" s="246"/>
      <c r="W22" s="247"/>
      <c r="X22" s="34" t="s">
        <v>99</v>
      </c>
      <c r="Y22" s="34" t="s">
        <v>100</v>
      </c>
      <c r="Z22" s="34" t="s">
        <v>101</v>
      </c>
      <c r="AA22" s="34" t="s">
        <v>102</v>
      </c>
    </row>
    <row r="23" spans="1:27" ht="60" customHeight="1" x14ac:dyDescent="0.25">
      <c r="A23" s="243"/>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O_Ч2_29</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147</v>
      </c>
      <c r="B23" s="259"/>
      <c r="C23" s="259"/>
      <c r="D23" s="259"/>
      <c r="E23" s="259"/>
      <c r="F23" s="259"/>
      <c r="G23" s="259"/>
      <c r="H23" s="259"/>
      <c r="I23" s="259"/>
      <c r="J23" s="259"/>
      <c r="K23" s="259"/>
      <c r="L23" s="260"/>
      <c r="M23" s="261" t="s">
        <v>148</v>
      </c>
      <c r="N23" s="261"/>
      <c r="O23" s="261"/>
      <c r="P23" s="261"/>
      <c r="Q23" s="261"/>
      <c r="R23" s="261"/>
      <c r="S23" s="261"/>
      <c r="T23" s="261"/>
      <c r="U23" s="261"/>
      <c r="V23" s="261"/>
      <c r="W23" s="261"/>
      <c r="X23" s="261"/>
      <c r="Y23" s="261"/>
      <c r="Z23" s="261"/>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11</v>
      </c>
      <c r="B19" s="233" t="s">
        <v>174</v>
      </c>
      <c r="C19" s="233" t="s">
        <v>175</v>
      </c>
      <c r="D19" s="233" t="s">
        <v>176</v>
      </c>
      <c r="E19" s="264" t="s">
        <v>177</v>
      </c>
      <c r="F19" s="265"/>
      <c r="G19" s="265"/>
      <c r="H19" s="265"/>
      <c r="I19" s="266"/>
      <c r="J19" s="233" t="s">
        <v>178</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O_Ч2_29</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1038658.238713017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70" t="s">
        <v>196</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70" t="s">
        <v>198</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71" t="s">
        <v>200</v>
      </c>
      <c r="E28" s="271"/>
      <c r="F28" s="271"/>
      <c r="G28" s="80">
        <f>IFERROR(IF(B92=0,0,INDEX(A1:W100,86,MATCH(B92+15,45:45,0))),0)</f>
        <v>18363643.154813405</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29675.949677514771</v>
      </c>
      <c r="E65" s="109">
        <f t="shared" si="10"/>
        <v>29675.949677514771</v>
      </c>
      <c r="F65" s="109">
        <f t="shared" si="10"/>
        <v>29675.949677514771</v>
      </c>
      <c r="G65" s="109">
        <f t="shared" si="10"/>
        <v>29675.949677514771</v>
      </c>
      <c r="H65" s="109">
        <f t="shared" si="10"/>
        <v>29675.949677514771</v>
      </c>
      <c r="I65" s="109">
        <f t="shared" si="10"/>
        <v>29675.949677514771</v>
      </c>
      <c r="J65" s="109">
        <f t="shared" si="10"/>
        <v>29675.949677514771</v>
      </c>
      <c r="K65" s="109">
        <f t="shared" si="10"/>
        <v>29675.949677514771</v>
      </c>
      <c r="L65" s="109">
        <f t="shared" si="10"/>
        <v>29675.949677514771</v>
      </c>
      <c r="M65" s="109">
        <f t="shared" si="10"/>
        <v>29675.949677514771</v>
      </c>
      <c r="N65" s="109">
        <f t="shared" si="10"/>
        <v>29675.949677514771</v>
      </c>
      <c r="O65" s="109">
        <f t="shared" si="10"/>
        <v>29675.949677514771</v>
      </c>
      <c r="P65" s="109">
        <f t="shared" si="10"/>
        <v>29675.949677514771</v>
      </c>
      <c r="Q65" s="109">
        <f t="shared" si="10"/>
        <v>29675.949677514771</v>
      </c>
      <c r="R65" s="109">
        <f t="shared" si="10"/>
        <v>29675.949677514771</v>
      </c>
      <c r="S65" s="109">
        <f t="shared" si="10"/>
        <v>29675.949677514771</v>
      </c>
      <c r="T65" s="109">
        <f t="shared" si="10"/>
        <v>29675.949677514771</v>
      </c>
      <c r="U65" s="109">
        <f t="shared" si="10"/>
        <v>29675.949677514771</v>
      </c>
      <c r="V65" s="109">
        <f t="shared" si="10"/>
        <v>29675.949677514771</v>
      </c>
      <c r="W65" s="109">
        <f t="shared" si="10"/>
        <v>29675.949677514771</v>
      </c>
    </row>
    <row r="66" spans="1:23" ht="11.25" customHeight="1" x14ac:dyDescent="0.25">
      <c r="A66" s="74" t="s">
        <v>238</v>
      </c>
      <c r="B66" s="109">
        <f>IF(AND(B45&gt;$B$92,B45&lt;=$B$92+$B$27),B65,0)</f>
        <v>0</v>
      </c>
      <c r="C66" s="109">
        <f t="shared" ref="C66:W66" si="11">IF(AND(C45&gt;$B$92,C45&lt;=$B$92+$B$27),C65+B66,0)</f>
        <v>0</v>
      </c>
      <c r="D66" s="109">
        <f t="shared" si="11"/>
        <v>29675.949677514771</v>
      </c>
      <c r="E66" s="109">
        <f t="shared" si="11"/>
        <v>59351.899355029542</v>
      </c>
      <c r="F66" s="109">
        <f t="shared" si="11"/>
        <v>89027.849032544313</v>
      </c>
      <c r="G66" s="109">
        <f t="shared" si="11"/>
        <v>118703.79871005908</v>
      </c>
      <c r="H66" s="109">
        <f t="shared" si="11"/>
        <v>148379.74838757387</v>
      </c>
      <c r="I66" s="109">
        <f t="shared" si="11"/>
        <v>178055.69806508865</v>
      </c>
      <c r="J66" s="109">
        <f t="shared" si="11"/>
        <v>207731.64774260344</v>
      </c>
      <c r="K66" s="109">
        <f t="shared" si="11"/>
        <v>237407.59742011823</v>
      </c>
      <c r="L66" s="109">
        <f t="shared" si="11"/>
        <v>267083.54709763301</v>
      </c>
      <c r="M66" s="109">
        <f t="shared" si="11"/>
        <v>296759.4967751478</v>
      </c>
      <c r="N66" s="109">
        <f t="shared" si="11"/>
        <v>326435.44645266258</v>
      </c>
      <c r="O66" s="109">
        <f t="shared" si="11"/>
        <v>356111.39613017737</v>
      </c>
      <c r="P66" s="109">
        <f t="shared" si="11"/>
        <v>385787.34580769215</v>
      </c>
      <c r="Q66" s="109">
        <f t="shared" si="11"/>
        <v>415463.29548520694</v>
      </c>
      <c r="R66" s="109">
        <f t="shared" si="11"/>
        <v>445139.24516272172</v>
      </c>
      <c r="S66" s="109">
        <f t="shared" si="11"/>
        <v>474815.19484023651</v>
      </c>
      <c r="T66" s="109">
        <f t="shared" si="11"/>
        <v>504491.14451775129</v>
      </c>
      <c r="U66" s="109">
        <f t="shared" si="11"/>
        <v>534167.09419526602</v>
      </c>
      <c r="V66" s="109">
        <f t="shared" si="11"/>
        <v>563843.04387278075</v>
      </c>
      <c r="W66" s="109">
        <f t="shared" si="11"/>
        <v>593518.99355029548</v>
      </c>
    </row>
    <row r="67" spans="1:23" ht="25.5" customHeight="1" x14ac:dyDescent="0.25">
      <c r="A67" s="110" t="s">
        <v>239</v>
      </c>
      <c r="B67" s="106">
        <f t="shared" ref="B67:W67" si="12">B64-B65</f>
        <v>0</v>
      </c>
      <c r="C67" s="106">
        <f t="shared" si="12"/>
        <v>1867174.4212495829</v>
      </c>
      <c r="D67" s="106">
        <f>D64-D65</f>
        <v>1968354.6747851751</v>
      </c>
      <c r="E67" s="106">
        <f t="shared" si="12"/>
        <v>2164080.6091544544</v>
      </c>
      <c r="F67" s="106">
        <f t="shared" si="12"/>
        <v>2379280.886957109</v>
      </c>
      <c r="G67" s="106">
        <f t="shared" si="12"/>
        <v>2615920.6720646275</v>
      </c>
      <c r="H67" s="106">
        <f t="shared" si="12"/>
        <v>2876165.8458603104</v>
      </c>
      <c r="I67" s="106">
        <f t="shared" si="12"/>
        <v>3162403.7174160341</v>
      </c>
      <c r="J67" s="106">
        <f t="shared" si="12"/>
        <v>3477265.8885087925</v>
      </c>
      <c r="K67" s="106">
        <f t="shared" si="12"/>
        <v>3823653.4992059101</v>
      </c>
      <c r="L67" s="106">
        <f t="shared" si="12"/>
        <v>4204765.1035221564</v>
      </c>
      <c r="M67" s="106">
        <f t="shared" si="12"/>
        <v>4624127.4509409526</v>
      </c>
      <c r="N67" s="106">
        <f t="shared" si="12"/>
        <v>5085629.4786625244</v>
      </c>
      <c r="O67" s="106">
        <f t="shared" si="12"/>
        <v>5593559.8515891535</v>
      </c>
      <c r="P67" s="106">
        <f t="shared" si="12"/>
        <v>6152648.4226087667</v>
      </c>
      <c r="Q67" s="106">
        <f t="shared" si="12"/>
        <v>6768112.0250539938</v>
      </c>
      <c r="R67" s="106">
        <f t="shared" si="12"/>
        <v>7445705.0526948301</v>
      </c>
      <c r="S67" s="106">
        <f t="shared" si="12"/>
        <v>8191775.3307115426</v>
      </c>
      <c r="T67" s="106">
        <f t="shared" si="12"/>
        <v>9013325.834280109</v>
      </c>
      <c r="U67" s="106">
        <f t="shared" si="12"/>
        <v>9918082.8702273406</v>
      </c>
      <c r="V67" s="106">
        <f t="shared" si="12"/>
        <v>10914571.402276089</v>
      </c>
      <c r="W67" s="106">
        <f t="shared" si="12"/>
        <v>12012198.272366641</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1968354.6747851751</v>
      </c>
      <c r="E69" s="105">
        <f>E67+E68</f>
        <v>2164080.6091544544</v>
      </c>
      <c r="F69" s="105">
        <f t="shared" ref="F69:W69" si="14">F67-F68</f>
        <v>2379280.886957109</v>
      </c>
      <c r="G69" s="105">
        <f t="shared" si="14"/>
        <v>2615920.6720646275</v>
      </c>
      <c r="H69" s="105">
        <f t="shared" si="14"/>
        <v>2876165.8458603104</v>
      </c>
      <c r="I69" s="105">
        <f t="shared" si="14"/>
        <v>3162403.7174160341</v>
      </c>
      <c r="J69" s="105">
        <f t="shared" si="14"/>
        <v>3477265.8885087925</v>
      </c>
      <c r="K69" s="105">
        <f t="shared" si="14"/>
        <v>3823653.4992059101</v>
      </c>
      <c r="L69" s="105">
        <f t="shared" si="14"/>
        <v>4204765.1035221564</v>
      </c>
      <c r="M69" s="105">
        <f t="shared" si="14"/>
        <v>4624127.4509409526</v>
      </c>
      <c r="N69" s="105">
        <f t="shared" si="14"/>
        <v>5085629.4786625244</v>
      </c>
      <c r="O69" s="105">
        <f t="shared" si="14"/>
        <v>5593559.8515891535</v>
      </c>
      <c r="P69" s="105">
        <f t="shared" si="14"/>
        <v>6152648.4226087667</v>
      </c>
      <c r="Q69" s="105">
        <f t="shared" si="14"/>
        <v>6768112.0250539938</v>
      </c>
      <c r="R69" s="105">
        <f t="shared" si="14"/>
        <v>7445705.0526948301</v>
      </c>
      <c r="S69" s="105">
        <f t="shared" si="14"/>
        <v>8191775.3307115426</v>
      </c>
      <c r="T69" s="105">
        <f t="shared" si="14"/>
        <v>9013325.834280109</v>
      </c>
      <c r="U69" s="105">
        <f t="shared" si="14"/>
        <v>9918082.8702273406</v>
      </c>
      <c r="V69" s="105">
        <f t="shared" si="14"/>
        <v>10914571.402276089</v>
      </c>
      <c r="W69" s="105">
        <f t="shared" si="14"/>
        <v>12012198.272366641</v>
      </c>
    </row>
    <row r="70" spans="1:23" ht="12" customHeight="1" x14ac:dyDescent="0.25">
      <c r="A70" s="74" t="s">
        <v>209</v>
      </c>
      <c r="B70" s="102">
        <f t="shared" ref="B70:W70" si="15">-IF(B69&gt;0, B69*$B$35, 0)</f>
        <v>0</v>
      </c>
      <c r="C70" s="102">
        <f t="shared" si="15"/>
        <v>-373434.88424991659</v>
      </c>
      <c r="D70" s="102">
        <f t="shared" si="15"/>
        <v>-393670.93495703506</v>
      </c>
      <c r="E70" s="102">
        <f t="shared" si="15"/>
        <v>-432816.12183089089</v>
      </c>
      <c r="F70" s="102">
        <f t="shared" si="15"/>
        <v>-475856.17739142181</v>
      </c>
      <c r="G70" s="102">
        <f t="shared" si="15"/>
        <v>-523184.13441292552</v>
      </c>
      <c r="H70" s="102">
        <f t="shared" si="15"/>
        <v>-575233.16917206207</v>
      </c>
      <c r="I70" s="102">
        <f t="shared" si="15"/>
        <v>-632480.74348320684</v>
      </c>
      <c r="J70" s="102">
        <f t="shared" si="15"/>
        <v>-695453.17770175857</v>
      </c>
      <c r="K70" s="102">
        <f t="shared" si="15"/>
        <v>-764730.6998411821</v>
      </c>
      <c r="L70" s="102">
        <f t="shared" si="15"/>
        <v>-840953.02070443134</v>
      </c>
      <c r="M70" s="102">
        <f t="shared" si="15"/>
        <v>-924825.4901881906</v>
      </c>
      <c r="N70" s="102">
        <f t="shared" si="15"/>
        <v>-1017125.8957325049</v>
      </c>
      <c r="O70" s="102">
        <f t="shared" si="15"/>
        <v>-1118711.9703178308</v>
      </c>
      <c r="P70" s="102">
        <f t="shared" si="15"/>
        <v>-1230529.6845217533</v>
      </c>
      <c r="Q70" s="102">
        <f t="shared" si="15"/>
        <v>-1353622.4050107989</v>
      </c>
      <c r="R70" s="102">
        <f t="shared" si="15"/>
        <v>-1489141.0105389662</v>
      </c>
      <c r="S70" s="102">
        <f t="shared" si="15"/>
        <v>-1638355.0661423085</v>
      </c>
      <c r="T70" s="102">
        <f t="shared" si="15"/>
        <v>-1802665.1668560219</v>
      </c>
      <c r="U70" s="102">
        <f t="shared" si="15"/>
        <v>-1983616.5740454681</v>
      </c>
      <c r="V70" s="102">
        <f t="shared" si="15"/>
        <v>-2182914.2804552182</v>
      </c>
      <c r="W70" s="102">
        <f t="shared" si="15"/>
        <v>-2402439.6544733285</v>
      </c>
    </row>
    <row r="71" spans="1:23" ht="12.75" customHeight="1" thickBot="1" x14ac:dyDescent="0.3">
      <c r="A71" s="111" t="s">
        <v>242</v>
      </c>
      <c r="B71" s="112">
        <f t="shared" ref="B71:W71" si="16">B69+B70</f>
        <v>0</v>
      </c>
      <c r="C71" s="112">
        <f>C69+C70</f>
        <v>1493739.5369996664</v>
      </c>
      <c r="D71" s="112">
        <f t="shared" si="16"/>
        <v>1574683.73982814</v>
      </c>
      <c r="E71" s="112">
        <f t="shared" si="16"/>
        <v>1731264.4873235635</v>
      </c>
      <c r="F71" s="112">
        <f t="shared" si="16"/>
        <v>1903424.7095656872</v>
      </c>
      <c r="G71" s="112">
        <f t="shared" si="16"/>
        <v>2092736.5376517021</v>
      </c>
      <c r="H71" s="112">
        <f t="shared" si="16"/>
        <v>2300932.6766882483</v>
      </c>
      <c r="I71" s="112">
        <f t="shared" si="16"/>
        <v>2529922.9739328274</v>
      </c>
      <c r="J71" s="112">
        <f t="shared" si="16"/>
        <v>2781812.7108070338</v>
      </c>
      <c r="K71" s="112">
        <f t="shared" si="16"/>
        <v>3058922.7993647279</v>
      </c>
      <c r="L71" s="112">
        <f t="shared" si="16"/>
        <v>3363812.0828177249</v>
      </c>
      <c r="M71" s="112">
        <f t="shared" si="16"/>
        <v>3699301.9607527619</v>
      </c>
      <c r="N71" s="112">
        <f t="shared" si="16"/>
        <v>4068503.5829300196</v>
      </c>
      <c r="O71" s="112">
        <f t="shared" si="16"/>
        <v>4474847.8812713232</v>
      </c>
      <c r="P71" s="112">
        <f t="shared" si="16"/>
        <v>4922118.7380870134</v>
      </c>
      <c r="Q71" s="112">
        <f t="shared" si="16"/>
        <v>5414489.6200431949</v>
      </c>
      <c r="R71" s="112">
        <f t="shared" si="16"/>
        <v>5956564.0421558637</v>
      </c>
      <c r="S71" s="112">
        <f t="shared" si="16"/>
        <v>6553420.2645692341</v>
      </c>
      <c r="T71" s="112">
        <f t="shared" si="16"/>
        <v>7210660.6674240874</v>
      </c>
      <c r="U71" s="112">
        <f t="shared" si="16"/>
        <v>7934466.2961818725</v>
      </c>
      <c r="V71" s="112">
        <f t="shared" si="16"/>
        <v>8731657.1218208708</v>
      </c>
      <c r="W71" s="112">
        <f t="shared" si="16"/>
        <v>9609758.6178933121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1968354.6747851751</v>
      </c>
      <c r="E74" s="106">
        <f t="shared" si="18"/>
        <v>2164080.6091544544</v>
      </c>
      <c r="F74" s="106">
        <f t="shared" si="18"/>
        <v>2379280.886957109</v>
      </c>
      <c r="G74" s="106">
        <f t="shared" si="18"/>
        <v>2615920.6720646275</v>
      </c>
      <c r="H74" s="106">
        <f t="shared" si="18"/>
        <v>2876165.8458603104</v>
      </c>
      <c r="I74" s="106">
        <f t="shared" si="18"/>
        <v>3162403.7174160341</v>
      </c>
      <c r="J74" s="106">
        <f t="shared" si="18"/>
        <v>3477265.8885087925</v>
      </c>
      <c r="K74" s="106">
        <f t="shared" si="18"/>
        <v>3823653.4992059101</v>
      </c>
      <c r="L74" s="106">
        <f t="shared" si="18"/>
        <v>4204765.1035221564</v>
      </c>
      <c r="M74" s="106">
        <f t="shared" si="18"/>
        <v>4624127.4509409526</v>
      </c>
      <c r="N74" s="106">
        <f t="shared" si="18"/>
        <v>5085629.4786625244</v>
      </c>
      <c r="O74" s="106">
        <f t="shared" si="18"/>
        <v>5593559.8515891535</v>
      </c>
      <c r="P74" s="106">
        <f t="shared" si="18"/>
        <v>6152648.4226087667</v>
      </c>
      <c r="Q74" s="106">
        <f t="shared" si="18"/>
        <v>6768112.0250539938</v>
      </c>
      <c r="R74" s="106">
        <f t="shared" si="18"/>
        <v>7445705.0526948301</v>
      </c>
      <c r="S74" s="106">
        <f t="shared" si="18"/>
        <v>8191775.3307115426</v>
      </c>
      <c r="T74" s="106">
        <f t="shared" si="18"/>
        <v>9013325.834280109</v>
      </c>
      <c r="U74" s="106">
        <f t="shared" si="18"/>
        <v>9918082.8702273406</v>
      </c>
      <c r="V74" s="106">
        <f t="shared" si="18"/>
        <v>10914571.402276089</v>
      </c>
      <c r="W74" s="106">
        <f t="shared" si="18"/>
        <v>12012198.272366641</v>
      </c>
    </row>
    <row r="75" spans="1:23" ht="12" customHeight="1" x14ac:dyDescent="0.25">
      <c r="A75" s="74" t="s">
        <v>237</v>
      </c>
      <c r="B75" s="102">
        <f t="shared" ref="B75:W75" si="19">B65</f>
        <v>0</v>
      </c>
      <c r="C75" s="102">
        <f t="shared" si="19"/>
        <v>0</v>
      </c>
      <c r="D75" s="102">
        <f t="shared" si="19"/>
        <v>29675.949677514771</v>
      </c>
      <c r="E75" s="102">
        <f t="shared" si="19"/>
        <v>29675.949677514771</v>
      </c>
      <c r="F75" s="102">
        <f t="shared" si="19"/>
        <v>29675.949677514771</v>
      </c>
      <c r="G75" s="102">
        <f t="shared" si="19"/>
        <v>29675.949677514771</v>
      </c>
      <c r="H75" s="102">
        <f t="shared" si="19"/>
        <v>29675.949677514771</v>
      </c>
      <c r="I75" s="102">
        <f t="shared" si="19"/>
        <v>29675.949677514771</v>
      </c>
      <c r="J75" s="102">
        <f t="shared" si="19"/>
        <v>29675.949677514771</v>
      </c>
      <c r="K75" s="102">
        <f t="shared" si="19"/>
        <v>29675.949677514771</v>
      </c>
      <c r="L75" s="102">
        <f t="shared" si="19"/>
        <v>29675.949677514771</v>
      </c>
      <c r="M75" s="102">
        <f t="shared" si="19"/>
        <v>29675.949677514771</v>
      </c>
      <c r="N75" s="102">
        <f t="shared" si="19"/>
        <v>29675.949677514771</v>
      </c>
      <c r="O75" s="102">
        <f t="shared" si="19"/>
        <v>29675.949677514771</v>
      </c>
      <c r="P75" s="102">
        <f t="shared" si="19"/>
        <v>29675.949677514771</v>
      </c>
      <c r="Q75" s="102">
        <f t="shared" si="19"/>
        <v>29675.949677514771</v>
      </c>
      <c r="R75" s="102">
        <f t="shared" si="19"/>
        <v>29675.949677514771</v>
      </c>
      <c r="S75" s="102">
        <f t="shared" si="19"/>
        <v>29675.949677514771</v>
      </c>
      <c r="T75" s="102">
        <f t="shared" si="19"/>
        <v>29675.949677514771</v>
      </c>
      <c r="U75" s="102">
        <f t="shared" si="19"/>
        <v>29675.949677514771</v>
      </c>
      <c r="V75" s="102">
        <f t="shared" si="19"/>
        <v>29675.949677514771</v>
      </c>
      <c r="W75" s="102">
        <f t="shared" si="19"/>
        <v>29675.949677514771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-393670.93495703506</v>
      </c>
      <c r="E77" s="109">
        <f>IF(SUM($B$70:E70)+SUM($B$77:D77)&gt;0,0,SUM($B$70:E70)-SUM($B$77:D77))</f>
        <v>-432816.12183089089</v>
      </c>
      <c r="F77" s="109">
        <f>IF(SUM($B$70:F70)+SUM($B$77:E77)&gt;0,0,SUM($B$70:F70)-SUM($B$77:E77))</f>
        <v>-475856.17739142175</v>
      </c>
      <c r="G77" s="109">
        <f>IF(SUM($B$70:G70)+SUM($B$77:F77)&gt;0,0,SUM($B$70:G70)-SUM($B$77:F77))</f>
        <v>-523184.13441292546</v>
      </c>
      <c r="H77" s="109">
        <f>IF(SUM($B$70:H70)+SUM($B$77:G77)&gt;0,0,SUM($B$70:H70)-SUM($B$77:G77))</f>
        <v>-575233.16917206207</v>
      </c>
      <c r="I77" s="109">
        <f>IF(SUM($B$70:I70)+SUM($B$77:H77)&gt;0,0,SUM($B$70:I70)-SUM($B$77:H77))</f>
        <v>-632480.74348320672</v>
      </c>
      <c r="J77" s="109">
        <f>IF(SUM($B$70:J70)+SUM($B$77:I77)&gt;0,0,SUM($B$70:J70)-SUM($B$77:I77))</f>
        <v>-695453.17770175869</v>
      </c>
      <c r="K77" s="109">
        <f>IF(SUM($B$70:K70)+SUM($B$77:J77)&gt;0,0,SUM($B$70:K70)-SUM($B$77:J77))</f>
        <v>-764730.69984118221</v>
      </c>
      <c r="L77" s="109">
        <f>IF(SUM($B$70:L70)+SUM($B$77:K77)&gt;0,0,SUM($B$70:L70)-SUM($B$77:K77))</f>
        <v>-840953.02070443146</v>
      </c>
      <c r="M77" s="109">
        <f>IF(SUM($B$70:M70)+SUM($B$77:L77)&gt;0,0,SUM($B$70:M70)-SUM($B$77:L77))</f>
        <v>-924825.49018819071</v>
      </c>
      <c r="N77" s="109">
        <f>IF(SUM($B$70:N70)+SUM($B$77:M77)&gt;0,0,SUM($B$70:N70)-SUM($B$77:M77))</f>
        <v>-1017125.8957325052</v>
      </c>
      <c r="O77" s="109">
        <f>IF(SUM($B$70:O70)+SUM($B$77:N77)&gt;0,0,SUM($B$70:O70)-SUM($B$77:N77))</f>
        <v>-1118711.9703178303</v>
      </c>
      <c r="P77" s="109">
        <f>IF(SUM($B$70:P70)+SUM($B$77:O77)&gt;0,0,SUM($B$70:P70)-SUM($B$77:O77))</f>
        <v>-1230529.6845217533</v>
      </c>
      <c r="Q77" s="109">
        <f>IF(SUM($B$70:Q70)+SUM($B$77:P77)&gt;0,0,SUM($B$70:Q70)-SUM($B$77:P77))</f>
        <v>-1353622.4050107989</v>
      </c>
      <c r="R77" s="109">
        <f>IF(SUM($B$70:R70)+SUM($B$77:Q77)&gt;0,0,SUM($B$70:R70)-SUM($B$77:Q77))</f>
        <v>-1489141.0105389655</v>
      </c>
      <c r="S77" s="109">
        <f>IF(SUM($B$70:S70)+SUM($B$77:R77)&gt;0,0,SUM($B$70:S70)-SUM($B$77:R77))</f>
        <v>-1638355.0661423076</v>
      </c>
      <c r="T77" s="109">
        <f>IF(SUM($B$70:T70)+SUM($B$77:S77)&gt;0,0,SUM($B$70:T70)-SUM($B$77:S77))</f>
        <v>-1802665.1668560226</v>
      </c>
      <c r="U77" s="109">
        <f>IF(SUM($B$70:U70)+SUM($B$77:T77)&gt;0,0,SUM($B$70:U70)-SUM($B$77:T77))</f>
        <v>-1983616.57404547</v>
      </c>
      <c r="V77" s="109">
        <f>IF(SUM($B$70:V70)+SUM($B$77:U77)&gt;0,0,SUM($B$70:V70)-SUM($B$77:U77))</f>
        <v>-2182914.2804552168</v>
      </c>
      <c r="W77" s="109">
        <f>IF(SUM($B$70:W70)+SUM($B$77:V77)&gt;0,0,SUM($B$70:W70)-SUM($B$77:V77))</f>
        <v>-2402439.6544733271</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1591239.1778298682</v>
      </c>
      <c r="E82" s="106">
        <f t="shared" si="24"/>
        <v>1741368.8549077585</v>
      </c>
      <c r="F82" s="106">
        <f t="shared" si="24"/>
        <v>1911581.6428065447</v>
      </c>
      <c r="G82" s="106">
        <f t="shared" si="24"/>
        <v>2098749.520162073</v>
      </c>
      <c r="H82" s="106">
        <f t="shared" si="24"/>
        <v>2304585.1203298029</v>
      </c>
      <c r="I82" s="106">
        <f t="shared" si="24"/>
        <v>2530976.147798378</v>
      </c>
      <c r="J82" s="106">
        <f t="shared" si="24"/>
        <v>2780003.4547188808</v>
      </c>
      <c r="K82" s="106">
        <f t="shared" si="24"/>
        <v>3053960.9993161391</v>
      </c>
      <c r="L82" s="106">
        <f t="shared" si="24"/>
        <v>3355377.883407223</v>
      </c>
      <c r="M82" s="106">
        <f t="shared" si="24"/>
        <v>3687042.6870320053</v>
      </c>
      <c r="N82" s="106">
        <f t="shared" si="24"/>
        <v>4052030.3411789848</v>
      </c>
      <c r="O82" s="106">
        <f t="shared" si="24"/>
        <v>4453731.8049997827</v>
      </c>
      <c r="P82" s="106">
        <f t="shared" si="24"/>
        <v>4895886.8420061748</v>
      </c>
      <c r="Q82" s="106">
        <f t="shared" si="24"/>
        <v>5382620.2208197955</v>
      </c>
      <c r="R82" s="106">
        <f t="shared" si="24"/>
        <v>5918481.7004129039</v>
      </c>
      <c r="S82" s="106">
        <f t="shared" si="24"/>
        <v>6508490.1977886865</v>
      </c>
      <c r="T82" s="106">
        <f t="shared" si="24"/>
        <v>7158182.5780883515</v>
      </c>
      <c r="U82" s="106">
        <f t="shared" si="24"/>
        <v>7873667.5536082694</v>
      </c>
      <c r="V82" s="106">
        <f t="shared" si="24"/>
        <v>8661685.2296371199</v>
      </c>
      <c r="W82" s="106">
        <f t="shared" si="24"/>
        <v>9529672.8919053804</v>
      </c>
    </row>
    <row r="83" spans="1:23" ht="12" customHeight="1" x14ac:dyDescent="0.25">
      <c r="A83" s="94" t="s">
        <v>249</v>
      </c>
      <c r="B83" s="106">
        <f>SUM($B$82:B82)</f>
        <v>0</v>
      </c>
      <c r="C83" s="106">
        <f>SUM(B82:C82)</f>
        <v>977375.2548747079</v>
      </c>
      <c r="D83" s="106">
        <f>SUM(B82:D82)</f>
        <v>2568614.4327045763</v>
      </c>
      <c r="E83" s="106">
        <f>SUM($B$82:E82)</f>
        <v>4309983.2876123348</v>
      </c>
      <c r="F83" s="106">
        <f>SUM($B$82:F82)</f>
        <v>6221564.9304188797</v>
      </c>
      <c r="G83" s="106">
        <f>SUM($B$82:G82)</f>
        <v>8320314.4505809527</v>
      </c>
      <c r="H83" s="106">
        <f>SUM($B$82:H82)</f>
        <v>10624899.570910756</v>
      </c>
      <c r="I83" s="106">
        <f>SUM($B$82:I82)</f>
        <v>13155875.718709134</v>
      </c>
      <c r="J83" s="106">
        <f>SUM($B$82:J82)</f>
        <v>15935879.173428014</v>
      </c>
      <c r="K83" s="106">
        <f>SUM($B$82:K82)</f>
        <v>18989840.172744155</v>
      </c>
      <c r="L83" s="106">
        <f>SUM($B$82:L82)</f>
        <v>22345218.056151379</v>
      </c>
      <c r="M83" s="106">
        <f>SUM($B$82:M82)</f>
        <v>26032260.743183386</v>
      </c>
      <c r="N83" s="106">
        <f>SUM($B$82:N82)</f>
        <v>30084291.084362369</v>
      </c>
      <c r="O83" s="106">
        <f>SUM($B$82:O82)</f>
        <v>34538022.889362149</v>
      </c>
      <c r="P83" s="106">
        <f>SUM($B$82:P82)</f>
        <v>39433909.731368326</v>
      </c>
      <c r="Q83" s="106">
        <f>SUM($B$82:Q82)</f>
        <v>44816529.952188119</v>
      </c>
      <c r="R83" s="106">
        <f>SUM($B$82:R82)</f>
        <v>50735011.652601026</v>
      </c>
      <c r="S83" s="106">
        <f>SUM($B$82:S82)</f>
        <v>57243501.850389712</v>
      </c>
      <c r="T83" s="106">
        <f>SUM($B$82:T82)</f>
        <v>64401684.428478062</v>
      </c>
      <c r="U83" s="106">
        <f>SUM($B$82:U82)</f>
        <v>72275351.982086331</v>
      </c>
      <c r="V83" s="106">
        <f>SUM($B$82:V82)</f>
        <v>80937037.211723447</v>
      </c>
      <c r="W83" s="106">
        <f>SUM($B$82:W82)</f>
        <v>90466710.103628829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1408176.2635662551</v>
      </c>
      <c r="E85" s="106">
        <f t="shared" si="26"/>
        <v>1363747.2432514364</v>
      </c>
      <c r="F85" s="106">
        <f t="shared" si="26"/>
        <v>1324821.96775414</v>
      </c>
      <c r="G85" s="106">
        <f t="shared" si="26"/>
        <v>1287202.3854235052</v>
      </c>
      <c r="H85" s="106">
        <f t="shared" si="26"/>
        <v>1250836.4724154854</v>
      </c>
      <c r="I85" s="106">
        <f t="shared" si="26"/>
        <v>1215674.7362789195</v>
      </c>
      <c r="J85" s="106">
        <f t="shared" si="26"/>
        <v>1181670.0580793063</v>
      </c>
      <c r="K85" s="106">
        <f t="shared" si="26"/>
        <v>1148777.547207902</v>
      </c>
      <c r="L85" s="106">
        <f t="shared" si="26"/>
        <v>1116954.4076534121</v>
      </c>
      <c r="M85" s="106">
        <f t="shared" si="26"/>
        <v>1086159.8146432696</v>
      </c>
      <c r="N85" s="106">
        <f t="shared" si="26"/>
        <v>1056354.8006768655</v>
      </c>
      <c r="O85" s="106">
        <f t="shared" si="26"/>
        <v>1027502.1500757097</v>
      </c>
      <c r="P85" s="106">
        <f t="shared" si="26"/>
        <v>999566.30126684904</v>
      </c>
      <c r="Q85" s="106">
        <f t="shared" si="26"/>
        <v>972513.25609715667</v>
      </c>
      <c r="R85" s="106">
        <f t="shared" si="26"/>
        <v>946310.49554848287</v>
      </c>
      <c r="S85" s="106">
        <f t="shared" si="26"/>
        <v>920926.90128815523</v>
      </c>
      <c r="T85" s="106">
        <f t="shared" si="26"/>
        <v>896332.68254673539</v>
      </c>
      <c r="U85" s="106">
        <f t="shared" si="26"/>
        <v>872499.30786618241</v>
      </c>
      <c r="V85" s="106">
        <f t="shared" si="26"/>
        <v>849399.44130720873</v>
      </c>
      <c r="W85" s="106">
        <f t="shared" si="26"/>
        <v>827006.88274538831</v>
      </c>
    </row>
    <row r="86" spans="1:23" ht="21.75" customHeight="1" x14ac:dyDescent="0.25">
      <c r="A86" s="110" t="s">
        <v>252</v>
      </c>
      <c r="B86" s="106">
        <f>SUM(B85)</f>
        <v>0</v>
      </c>
      <c r="C86" s="106">
        <f t="shared" ref="C86:W86" si="27">C85+B86</f>
        <v>977375.2548747079</v>
      </c>
      <c r="D86" s="106">
        <f t="shared" si="27"/>
        <v>2385551.5184409628</v>
      </c>
      <c r="E86" s="106">
        <f t="shared" si="27"/>
        <v>3749298.7616923992</v>
      </c>
      <c r="F86" s="106">
        <f t="shared" si="27"/>
        <v>5074120.7294465397</v>
      </c>
      <c r="G86" s="106">
        <f t="shared" si="27"/>
        <v>6361323.1148700453</v>
      </c>
      <c r="H86" s="106">
        <f t="shared" si="27"/>
        <v>7612159.5872855308</v>
      </c>
      <c r="I86" s="106">
        <f t="shared" si="27"/>
        <v>8827834.3235644512</v>
      </c>
      <c r="J86" s="106">
        <f t="shared" si="27"/>
        <v>10009504.381643757</v>
      </c>
      <c r="K86" s="106">
        <f t="shared" si="27"/>
        <v>11158281.928851658</v>
      </c>
      <c r="L86" s="106">
        <f t="shared" si="27"/>
        <v>12275236.33650507</v>
      </c>
      <c r="M86" s="106">
        <f t="shared" si="27"/>
        <v>13361396.15114834</v>
      </c>
      <c r="N86" s="106">
        <f t="shared" si="27"/>
        <v>14417750.951825205</v>
      </c>
      <c r="O86" s="106">
        <f t="shared" si="27"/>
        <v>15445253.101900915</v>
      </c>
      <c r="P86" s="106">
        <f t="shared" si="27"/>
        <v>16444819.403167764</v>
      </c>
      <c r="Q86" s="106">
        <f t="shared" si="27"/>
        <v>17417332.659264922</v>
      </c>
      <c r="R86" s="106">
        <f t="shared" si="27"/>
        <v>18363643.154813405</v>
      </c>
      <c r="S86" s="106">
        <f t="shared" si="27"/>
        <v>19284570.056101561</v>
      </c>
      <c r="T86" s="106">
        <f t="shared" si="27"/>
        <v>20180902.738648295</v>
      </c>
      <c r="U86" s="106">
        <f t="shared" si="27"/>
        <v>21053402.046514478</v>
      </c>
      <c r="V86" s="106">
        <f t="shared" si="27"/>
        <v>21902801.487821687</v>
      </c>
      <c r="W86" s="106">
        <f t="shared" si="27"/>
        <v>22729808.370567076</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O_Ч2_29</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265</v>
      </c>
      <c r="B21" s="239" t="s">
        <v>266</v>
      </c>
      <c r="C21" s="238" t="s">
        <v>267</v>
      </c>
      <c r="D21" s="238"/>
      <c r="E21" s="238"/>
      <c r="F21" s="238"/>
      <c r="G21" s="239" t="s">
        <v>268</v>
      </c>
      <c r="H21" s="241" t="s">
        <v>269</v>
      </c>
      <c r="I21" s="239" t="s">
        <v>270</v>
      </c>
      <c r="J21" s="239" t="s">
        <v>271</v>
      </c>
    </row>
    <row r="22" spans="1:10" s="4" customFormat="1" ht="46.5" customHeight="1" x14ac:dyDescent="0.25">
      <c r="A22" s="239"/>
      <c r="B22" s="239"/>
      <c r="C22" s="243" t="s">
        <v>272</v>
      </c>
      <c r="D22" s="243"/>
      <c r="E22" s="246" t="s">
        <v>273</v>
      </c>
      <c r="F22" s="247"/>
      <c r="G22" s="239"/>
      <c r="H22" s="242"/>
      <c r="I22" s="239"/>
      <c r="J22" s="239"/>
    </row>
    <row r="23" spans="1:10" s="4" customFormat="1" ht="31.5" x14ac:dyDescent="0.25">
      <c r="A23" s="239"/>
      <c r="B23" s="239"/>
      <c r="C23" s="138" t="s">
        <v>274</v>
      </c>
      <c r="D23" s="138" t="s">
        <v>275</v>
      </c>
      <c r="E23" s="138" t="s">
        <v>274</v>
      </c>
      <c r="F23" s="138" t="s">
        <v>275</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557</v>
      </c>
      <c r="F25" s="298" t="s">
        <v>557</v>
      </c>
      <c r="G25" s="141" t="s">
        <v>259</v>
      </c>
      <c r="H25" s="141" t="s">
        <v>259</v>
      </c>
      <c r="I25" s="142" t="s">
        <v>259</v>
      </c>
      <c r="J25" s="143" t="s">
        <v>259</v>
      </c>
    </row>
    <row r="26" spans="1:10" s="4" customFormat="1" x14ac:dyDescent="0.25">
      <c r="A26" s="139" t="s">
        <v>277</v>
      </c>
      <c r="B26" s="144" t="s">
        <v>278</v>
      </c>
      <c r="C26" s="145" t="s">
        <v>105</v>
      </c>
      <c r="D26" s="145" t="s">
        <v>105</v>
      </c>
      <c r="E26" s="298" t="s">
        <v>557</v>
      </c>
      <c r="F26" s="298" t="s">
        <v>557</v>
      </c>
      <c r="G26" s="146"/>
      <c r="H26" s="146"/>
      <c r="I26" s="147" t="s">
        <v>259</v>
      </c>
      <c r="J26" s="147" t="s">
        <v>259</v>
      </c>
    </row>
    <row r="27" spans="1:10" s="4" customFormat="1" ht="31.5" x14ac:dyDescent="0.25">
      <c r="A27" s="139" t="s">
        <v>279</v>
      </c>
      <c r="B27" s="144" t="s">
        <v>280</v>
      </c>
      <c r="C27" s="145" t="s">
        <v>105</v>
      </c>
      <c r="D27" s="145" t="s">
        <v>105</v>
      </c>
      <c r="E27" s="298" t="s">
        <v>557</v>
      </c>
      <c r="F27" s="298" t="s">
        <v>557</v>
      </c>
      <c r="G27" s="146"/>
      <c r="H27" s="146"/>
      <c r="I27" s="147" t="s">
        <v>259</v>
      </c>
      <c r="J27" s="147" t="s">
        <v>259</v>
      </c>
    </row>
    <row r="28" spans="1:10" s="4" customFormat="1" ht="63" x14ac:dyDescent="0.25">
      <c r="A28" s="139" t="s">
        <v>281</v>
      </c>
      <c r="B28" s="144" t="s">
        <v>282</v>
      </c>
      <c r="C28" s="145" t="s">
        <v>105</v>
      </c>
      <c r="D28" s="145" t="s">
        <v>105</v>
      </c>
      <c r="E28" s="298" t="s">
        <v>557</v>
      </c>
      <c r="F28" s="298" t="s">
        <v>557</v>
      </c>
      <c r="G28" s="146"/>
      <c r="H28" s="146"/>
      <c r="I28" s="146" t="s">
        <v>259</v>
      </c>
      <c r="J28" s="146" t="s">
        <v>259</v>
      </c>
    </row>
    <row r="29" spans="1:10" s="4" customFormat="1" ht="31.5" x14ac:dyDescent="0.25">
      <c r="A29" s="139" t="s">
        <v>283</v>
      </c>
      <c r="B29" s="144" t="s">
        <v>284</v>
      </c>
      <c r="C29" s="145" t="s">
        <v>105</v>
      </c>
      <c r="D29" s="145" t="s">
        <v>105</v>
      </c>
      <c r="E29" s="298" t="s">
        <v>557</v>
      </c>
      <c r="F29" s="298" t="s">
        <v>557</v>
      </c>
      <c r="G29" s="146"/>
      <c r="H29" s="146"/>
      <c r="I29" s="147" t="s">
        <v>259</v>
      </c>
      <c r="J29" s="147" t="s">
        <v>259</v>
      </c>
    </row>
    <row r="30" spans="1:10" s="4" customFormat="1" ht="31.5" x14ac:dyDescent="0.25">
      <c r="A30" s="139" t="s">
        <v>285</v>
      </c>
      <c r="B30" s="144" t="s">
        <v>286</v>
      </c>
      <c r="C30" s="145" t="s">
        <v>105</v>
      </c>
      <c r="D30" s="145" t="s">
        <v>105</v>
      </c>
      <c r="E30" s="298" t="s">
        <v>557</v>
      </c>
      <c r="F30" s="298" t="s">
        <v>557</v>
      </c>
      <c r="G30" s="146"/>
      <c r="H30" s="146"/>
      <c r="I30" s="146" t="s">
        <v>259</v>
      </c>
      <c r="J30" s="146" t="s">
        <v>259</v>
      </c>
    </row>
    <row r="31" spans="1:10" s="4" customFormat="1" ht="31.5" x14ac:dyDescent="0.25">
      <c r="A31" s="139" t="s">
        <v>287</v>
      </c>
      <c r="B31" s="148" t="s">
        <v>288</v>
      </c>
      <c r="C31" s="145" t="s">
        <v>105</v>
      </c>
      <c r="D31" s="145" t="s">
        <v>105</v>
      </c>
      <c r="E31" s="298" t="s">
        <v>557</v>
      </c>
      <c r="F31" s="298" t="s">
        <v>557</v>
      </c>
      <c r="G31" s="146"/>
      <c r="H31" s="146"/>
      <c r="I31" s="146" t="s">
        <v>259</v>
      </c>
      <c r="J31" s="146" t="s">
        <v>259</v>
      </c>
    </row>
    <row r="32" spans="1:10" s="4" customFormat="1" ht="31.5" x14ac:dyDescent="0.25">
      <c r="A32" s="139" t="s">
        <v>289</v>
      </c>
      <c r="B32" s="148" t="s">
        <v>290</v>
      </c>
      <c r="C32" s="145">
        <v>45822</v>
      </c>
      <c r="D32" s="145">
        <v>45822</v>
      </c>
      <c r="E32" s="298" t="s">
        <v>557</v>
      </c>
      <c r="F32" s="298" t="s">
        <v>557</v>
      </c>
      <c r="G32" s="146"/>
      <c r="H32" s="146"/>
      <c r="I32" s="146" t="s">
        <v>259</v>
      </c>
      <c r="J32" s="146" t="s">
        <v>259</v>
      </c>
    </row>
    <row r="33" spans="1:10" s="4" customFormat="1" ht="47.25" x14ac:dyDescent="0.25">
      <c r="A33" s="139" t="s">
        <v>291</v>
      </c>
      <c r="B33" s="148" t="s">
        <v>292</v>
      </c>
      <c r="C33" s="145" t="s">
        <v>105</v>
      </c>
      <c r="D33" s="145" t="s">
        <v>105</v>
      </c>
      <c r="E33" s="298" t="s">
        <v>557</v>
      </c>
      <c r="F33" s="298" t="s">
        <v>557</v>
      </c>
      <c r="G33" s="146"/>
      <c r="H33" s="146"/>
      <c r="I33" s="146" t="s">
        <v>259</v>
      </c>
      <c r="J33" s="146" t="s">
        <v>259</v>
      </c>
    </row>
    <row r="34" spans="1:10" s="4" customFormat="1" ht="63" x14ac:dyDescent="0.25">
      <c r="A34" s="139" t="s">
        <v>293</v>
      </c>
      <c r="B34" s="148" t="s">
        <v>294</v>
      </c>
      <c r="C34" s="145" t="s">
        <v>105</v>
      </c>
      <c r="D34" s="145" t="s">
        <v>105</v>
      </c>
      <c r="E34" s="298" t="s">
        <v>557</v>
      </c>
      <c r="F34" s="298" t="s">
        <v>557</v>
      </c>
      <c r="G34" s="146"/>
      <c r="H34" s="146"/>
      <c r="I34" s="146" t="s">
        <v>259</v>
      </c>
      <c r="J34" s="146" t="s">
        <v>259</v>
      </c>
    </row>
    <row r="35" spans="1:10" s="4" customFormat="1" ht="31.5" x14ac:dyDescent="0.25">
      <c r="A35" s="139" t="s">
        <v>295</v>
      </c>
      <c r="B35" s="148" t="s">
        <v>296</v>
      </c>
      <c r="C35" s="145">
        <v>45852</v>
      </c>
      <c r="D35" s="145">
        <v>45852</v>
      </c>
      <c r="E35" s="298" t="s">
        <v>557</v>
      </c>
      <c r="F35" s="298" t="s">
        <v>557</v>
      </c>
      <c r="G35" s="146"/>
      <c r="H35" s="146"/>
      <c r="I35" s="146" t="s">
        <v>259</v>
      </c>
      <c r="J35" s="146" t="s">
        <v>259</v>
      </c>
    </row>
    <row r="36" spans="1:10" s="4" customFormat="1" ht="31.5" x14ac:dyDescent="0.25">
      <c r="A36" s="139" t="s">
        <v>297</v>
      </c>
      <c r="B36" s="148" t="s">
        <v>298</v>
      </c>
      <c r="C36" s="145" t="s">
        <v>105</v>
      </c>
      <c r="D36" s="145" t="s">
        <v>105</v>
      </c>
      <c r="E36" s="298" t="s">
        <v>557</v>
      </c>
      <c r="F36" s="298" t="s">
        <v>557</v>
      </c>
      <c r="G36" s="146"/>
      <c r="H36" s="146"/>
      <c r="I36" s="146" t="s">
        <v>259</v>
      </c>
      <c r="J36" s="146" t="s">
        <v>259</v>
      </c>
    </row>
    <row r="37" spans="1:10" s="4" customFormat="1" x14ac:dyDescent="0.25">
      <c r="A37" s="139" t="s">
        <v>299</v>
      </c>
      <c r="B37" s="148" t="s">
        <v>300</v>
      </c>
      <c r="C37" s="145">
        <v>45882</v>
      </c>
      <c r="D37" s="145">
        <v>45882</v>
      </c>
      <c r="E37" s="298" t="s">
        <v>557</v>
      </c>
      <c r="F37" s="298" t="s">
        <v>557</v>
      </c>
      <c r="G37" s="146"/>
      <c r="H37" s="146"/>
      <c r="I37" s="146" t="s">
        <v>259</v>
      </c>
      <c r="J37" s="146" t="s">
        <v>259</v>
      </c>
    </row>
    <row r="38" spans="1:10" s="4" customFormat="1" x14ac:dyDescent="0.25">
      <c r="A38" s="139" t="s">
        <v>301</v>
      </c>
      <c r="B38" s="140" t="s">
        <v>302</v>
      </c>
      <c r="C38" s="146" t="s">
        <v>259</v>
      </c>
      <c r="D38" s="146" t="s">
        <v>259</v>
      </c>
      <c r="E38" s="298" t="s">
        <v>557</v>
      </c>
      <c r="F38" s="298" t="s">
        <v>557</v>
      </c>
      <c r="G38" s="146"/>
      <c r="H38" s="146"/>
      <c r="I38" s="142" t="s">
        <v>259</v>
      </c>
      <c r="J38" s="142" t="s">
        <v>259</v>
      </c>
    </row>
    <row r="39" spans="1:10" s="4" customFormat="1" ht="63" x14ac:dyDescent="0.25">
      <c r="A39" s="139" t="s">
        <v>16</v>
      </c>
      <c r="B39" s="148" t="s">
        <v>303</v>
      </c>
      <c r="C39" s="145">
        <v>45912</v>
      </c>
      <c r="D39" s="145">
        <v>45912</v>
      </c>
      <c r="E39" s="298" t="s">
        <v>557</v>
      </c>
      <c r="F39" s="298" t="s">
        <v>557</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298" t="s">
        <v>558</v>
      </c>
      <c r="F41" s="298" t="s">
        <v>558</v>
      </c>
      <c r="G41" s="146"/>
      <c r="H41" s="146"/>
      <c r="I41" s="142" t="s">
        <v>259</v>
      </c>
      <c r="J41" s="142" t="s">
        <v>259</v>
      </c>
    </row>
    <row r="42" spans="1:10" s="4" customFormat="1" ht="31.5" x14ac:dyDescent="0.25">
      <c r="A42" s="139" t="s">
        <v>18</v>
      </c>
      <c r="B42" s="148" t="s">
        <v>308</v>
      </c>
      <c r="C42" s="145">
        <v>45952</v>
      </c>
      <c r="D42" s="145">
        <v>45952</v>
      </c>
      <c r="E42" s="298" t="s">
        <v>558</v>
      </c>
      <c r="F42" s="298" t="s">
        <v>558</v>
      </c>
      <c r="G42" s="146"/>
      <c r="H42" s="146"/>
      <c r="I42" s="146" t="s">
        <v>259</v>
      </c>
      <c r="J42" s="146" t="s">
        <v>259</v>
      </c>
    </row>
    <row r="43" spans="1:10" s="4" customFormat="1" x14ac:dyDescent="0.25">
      <c r="A43" s="139" t="s">
        <v>309</v>
      </c>
      <c r="B43" s="148" t="s">
        <v>310</v>
      </c>
      <c r="C43" s="145">
        <v>45952</v>
      </c>
      <c r="D43" s="145">
        <v>45952</v>
      </c>
      <c r="E43" s="299">
        <v>45726</v>
      </c>
      <c r="F43" s="299">
        <v>45726</v>
      </c>
      <c r="G43" s="146"/>
      <c r="H43" s="146"/>
      <c r="I43" s="146" t="s">
        <v>259</v>
      </c>
      <c r="J43" s="146" t="s">
        <v>259</v>
      </c>
    </row>
    <row r="44" spans="1:10" s="4" customFormat="1" ht="31.5" x14ac:dyDescent="0.25">
      <c r="A44" s="139" t="s">
        <v>311</v>
      </c>
      <c r="B44" s="148" t="s">
        <v>312</v>
      </c>
      <c r="C44" s="145">
        <v>45962</v>
      </c>
      <c r="D44" s="145">
        <v>45962</v>
      </c>
      <c r="E44" s="298" t="s">
        <v>558</v>
      </c>
      <c r="F44" s="298" t="s">
        <v>558</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ht="31.5" x14ac:dyDescent="0.25">
      <c r="A47" s="139" t="s">
        <v>317</v>
      </c>
      <c r="B47" s="148" t="s">
        <v>318</v>
      </c>
      <c r="C47" s="145">
        <v>45992</v>
      </c>
      <c r="D47" s="145">
        <v>45992</v>
      </c>
      <c r="E47" s="298" t="s">
        <v>558</v>
      </c>
      <c r="F47" s="298" t="s">
        <v>558</v>
      </c>
      <c r="G47" s="146"/>
      <c r="H47" s="146"/>
      <c r="I47" s="146" t="s">
        <v>259</v>
      </c>
      <c r="J47" s="146" t="s">
        <v>259</v>
      </c>
    </row>
    <row r="48" spans="1:10" s="4" customFormat="1" ht="31.5" x14ac:dyDescent="0.25">
      <c r="A48" s="139" t="s">
        <v>319</v>
      </c>
      <c r="B48" s="140" t="s">
        <v>320</v>
      </c>
      <c r="C48" s="146" t="s">
        <v>259</v>
      </c>
      <c r="D48" s="146" t="s">
        <v>259</v>
      </c>
      <c r="E48" s="298" t="s">
        <v>559</v>
      </c>
      <c r="F48" s="298" t="s">
        <v>559</v>
      </c>
      <c r="G48" s="146"/>
      <c r="H48" s="146"/>
      <c r="I48" s="142" t="s">
        <v>259</v>
      </c>
      <c r="J48" s="142" t="s">
        <v>259</v>
      </c>
    </row>
    <row r="49" spans="1:10" s="4" customFormat="1" ht="31.5" x14ac:dyDescent="0.25">
      <c r="A49" s="139" t="s">
        <v>20</v>
      </c>
      <c r="B49" s="148" t="s">
        <v>321</v>
      </c>
      <c r="C49" s="145">
        <v>46006</v>
      </c>
      <c r="D49" s="145">
        <v>46006</v>
      </c>
      <c r="E49" s="298" t="s">
        <v>558</v>
      </c>
      <c r="F49" s="298" t="s">
        <v>558</v>
      </c>
      <c r="G49" s="146"/>
      <c r="H49" s="146"/>
      <c r="I49" s="146" t="s">
        <v>259</v>
      </c>
      <c r="J49" s="146" t="s">
        <v>259</v>
      </c>
    </row>
    <row r="50" spans="1:10" s="4" customFormat="1" ht="78.75" x14ac:dyDescent="0.25">
      <c r="A50" s="139" t="s">
        <v>322</v>
      </c>
      <c r="B50" s="148" t="s">
        <v>323</v>
      </c>
      <c r="C50" s="145">
        <v>46006</v>
      </c>
      <c r="D50" s="145">
        <v>46006</v>
      </c>
      <c r="E50" s="298" t="s">
        <v>559</v>
      </c>
      <c r="F50" s="298" t="s">
        <v>559</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2024-10-29T06:48:39Z</dcterms:created>
  <dcterms:modified xsi:type="dcterms:W3CDTF">2025-08-14T04:13:01Z</dcterms:modified>
</cp:coreProperties>
</file>