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D3588417-7419-4D50-8981-A8BF68662151}" xr6:coauthVersionLast="45" xr6:coauthVersionMax="45" xr10:uidLastSave="{00000000-0000-0000-0000-000000000000}"/>
  <bookViews>
    <workbookView xWindow="-120" yWindow="-120" windowWidth="29040" windowHeight="15840" xr2:uid="{2ACE3DEF-D239-4D25-BC40-E0832E11D0FE}"/>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s="1"/>
  <c r="D65" i="8"/>
  <c r="D75" i="8" s="1"/>
  <c r="D68" i="8"/>
  <c r="D76" i="8" s="1"/>
  <c r="D81" i="8"/>
  <c r="E65" i="8"/>
  <c r="E75" i="8"/>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c r="M81" i="8"/>
  <c r="N65" i="8"/>
  <c r="N68" i="8"/>
  <c r="N76" i="8"/>
  <c r="N81" i="8"/>
  <c r="O65" i="8"/>
  <c r="O75" i="8" s="1"/>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c r="H66" i="8" s="1"/>
  <c r="I66" i="8" s="1"/>
  <c r="J66" i="8" s="1"/>
  <c r="K66" i="8" s="1"/>
  <c r="L66" i="8" s="1"/>
  <c r="M66" i="8" s="1"/>
  <c r="D72" i="8"/>
  <c r="E72" i="8"/>
  <c r="F72" i="8" s="1"/>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N75" i="8" l="1"/>
  <c r="N66" i="8"/>
  <c r="O66" i="8" s="1"/>
  <c r="P66" i="8" s="1"/>
  <c r="Q66" i="8" s="1"/>
  <c r="R66" i="8" s="1"/>
  <c r="S66" i="8" s="1"/>
  <c r="T66" i="8" s="1"/>
  <c r="U66" i="8" s="1"/>
  <c r="V66" i="8" s="1"/>
  <c r="W66" i="8" s="1"/>
  <c r="C59" i="8"/>
  <c r="C48" i="8"/>
  <c r="C57" i="8" s="1"/>
  <c r="C60" i="8"/>
  <c r="C61" i="8"/>
  <c r="D47" i="8"/>
  <c r="B64" i="8"/>
  <c r="B67" i="8" s="1"/>
  <c r="C79" i="8" l="1"/>
  <c r="D60" i="8"/>
  <c r="D48" i="8"/>
  <c r="D57" i="8" s="1"/>
  <c r="D61" i="8"/>
  <c r="E47" i="8"/>
  <c r="D62" i="8"/>
  <c r="D59" i="8"/>
  <c r="C58" i="8"/>
  <c r="C78" i="8" s="1"/>
  <c r="B74" i="8"/>
  <c r="B69" i="8"/>
  <c r="E61" i="8" l="1"/>
  <c r="F47" i="8"/>
  <c r="E62" i="8"/>
  <c r="E48" i="8"/>
  <c r="E57" i="8" s="1"/>
  <c r="E59" i="8"/>
  <c r="E60" i="8"/>
  <c r="C64" i="8"/>
  <c r="C67" i="8" s="1"/>
  <c r="B70" i="8"/>
  <c r="B71" i="8"/>
  <c r="D58" i="8"/>
  <c r="D79" i="8"/>
  <c r="D64" i="8"/>
  <c r="D67" i="8" s="1"/>
  <c r="D78" i="8"/>
  <c r="F62" i="8" l="1"/>
  <c r="F59" i="8"/>
  <c r="F58" i="8" s="1"/>
  <c r="F60" i="8"/>
  <c r="F48" i="8"/>
  <c r="F57" i="8" s="1"/>
  <c r="F61" i="8"/>
  <c r="G47" i="8"/>
  <c r="D74" i="8"/>
  <c r="D69" i="8"/>
  <c r="B77" i="8"/>
  <c r="B82" i="8" s="1"/>
  <c r="E58" i="8"/>
  <c r="C74" i="8"/>
  <c r="C69" i="8"/>
  <c r="E79" i="8"/>
  <c r="C70" i="8" l="1"/>
  <c r="C71" i="8"/>
  <c r="B83" i="8"/>
  <c r="B87" i="8"/>
  <c r="G59" i="8"/>
  <c r="G60" i="8"/>
  <c r="G61" i="8"/>
  <c r="H47" i="8"/>
  <c r="G62" i="8"/>
  <c r="G48" i="8"/>
  <c r="G57" i="8" s="1"/>
  <c r="E78" i="8"/>
  <c r="E64" i="8"/>
  <c r="E67" i="8" s="1"/>
  <c r="D70" i="8"/>
  <c r="D71" i="8"/>
  <c r="F64" i="8"/>
  <c r="F67" i="8" s="1"/>
  <c r="F79" i="8"/>
  <c r="F78" i="8"/>
  <c r="E74" i="8" l="1"/>
  <c r="E69" i="8"/>
  <c r="G58" i="8"/>
  <c r="F69" i="8"/>
  <c r="F74" i="8"/>
  <c r="H60" i="8"/>
  <c r="H48" i="8"/>
  <c r="H57" i="8" s="1"/>
  <c r="H61" i="8"/>
  <c r="I47" i="8"/>
  <c r="H62" i="8"/>
  <c r="H59" i="8"/>
  <c r="H58" i="8" s="1"/>
  <c r="B85" i="8"/>
  <c r="B86" i="8" s="1"/>
  <c r="C77" i="8"/>
  <c r="C82" i="8" s="1"/>
  <c r="G64" i="8"/>
  <c r="G67" i="8" s="1"/>
  <c r="G79" i="8"/>
  <c r="G78" i="8"/>
  <c r="G74" i="8" l="1"/>
  <c r="G69" i="8"/>
  <c r="F70" i="8"/>
  <c r="F71" i="8" s="1"/>
  <c r="H79" i="8"/>
  <c r="H64" i="8"/>
  <c r="H67" i="8" s="1"/>
  <c r="H78" i="8"/>
  <c r="E70" i="8"/>
  <c r="C85" i="8"/>
  <c r="C86" i="8" s="1"/>
  <c r="C89" i="8" s="1"/>
  <c r="C83" i="8"/>
  <c r="C87" i="8"/>
  <c r="D77" i="8"/>
  <c r="D82" i="8" s="1"/>
  <c r="D85" i="8" s="1"/>
  <c r="D86" i="8" s="1"/>
  <c r="D89" i="8" s="1"/>
  <c r="B89" i="8"/>
  <c r="I61" i="8"/>
  <c r="J47" i="8"/>
  <c r="I62" i="8"/>
  <c r="I48" i="8"/>
  <c r="I57" i="8" s="1"/>
  <c r="I59" i="8"/>
  <c r="I58" i="8" s="1"/>
  <c r="I60" i="8"/>
  <c r="J62" i="8" l="1"/>
  <c r="J59" i="8"/>
  <c r="J60" i="8"/>
  <c r="J48" i="8"/>
  <c r="J57" i="8" s="1"/>
  <c r="K47" i="8"/>
  <c r="J61" i="8"/>
  <c r="D83" i="8"/>
  <c r="D88" i="8" s="1"/>
  <c r="D87" i="8"/>
  <c r="E77" i="8"/>
  <c r="E82" i="8" s="1"/>
  <c r="C88" i="8"/>
  <c r="B88" i="8"/>
  <c r="I79" i="8"/>
  <c r="I64" i="8"/>
  <c r="I67" i="8" s="1"/>
  <c r="I78" i="8"/>
  <c r="H74" i="8"/>
  <c r="H69" i="8"/>
  <c r="G70" i="8"/>
  <c r="G71" i="8"/>
  <c r="E71" i="8"/>
  <c r="J58" i="8" l="1"/>
  <c r="E85" i="8"/>
  <c r="E86" i="8" s="1"/>
  <c r="E89" i="8" s="1"/>
  <c r="E87" i="8"/>
  <c r="E83" i="8"/>
  <c r="E88" i="8" s="1"/>
  <c r="K59" i="8"/>
  <c r="K60" i="8"/>
  <c r="K61" i="8"/>
  <c r="L47" i="8"/>
  <c r="K62" i="8"/>
  <c r="K48" i="8"/>
  <c r="K57" i="8" s="1"/>
  <c r="H70" i="8"/>
  <c r="H71" i="8"/>
  <c r="I74" i="8"/>
  <c r="I69" i="8"/>
  <c r="F77" i="8"/>
  <c r="F82" i="8" s="1"/>
  <c r="F85" i="8" s="1"/>
  <c r="F86" i="8" s="1"/>
  <c r="F89" i="8" s="1"/>
  <c r="J64" i="8"/>
  <c r="J67" i="8" s="1"/>
  <c r="J79" i="8"/>
  <c r="J78" i="8"/>
  <c r="I70" i="8" l="1"/>
  <c r="I71" i="8"/>
  <c r="F83" i="8"/>
  <c r="F88" i="8" s="1"/>
  <c r="G77" i="8"/>
  <c r="G82" i="8" s="1"/>
  <c r="H77" i="8"/>
  <c r="H82" i="8" s="1"/>
  <c r="H85" i="8" s="1"/>
  <c r="K58" i="8"/>
  <c r="H87" i="8"/>
  <c r="F87" i="8"/>
  <c r="J69" i="8"/>
  <c r="J74" i="8"/>
  <c r="K64" i="8"/>
  <c r="K67" i="8" s="1"/>
  <c r="K79" i="8"/>
  <c r="K78" i="8"/>
  <c r="L60" i="8"/>
  <c r="L48" i="8"/>
  <c r="L57" i="8" s="1"/>
  <c r="L61" i="8"/>
  <c r="M47" i="8"/>
  <c r="L62" i="8"/>
  <c r="L59" i="8"/>
  <c r="L58" i="8" s="1"/>
  <c r="G85" i="8" l="1"/>
  <c r="G86" i="8" s="1"/>
  <c r="G89" i="8" s="1"/>
  <c r="H83" i="8"/>
  <c r="G87" i="8"/>
  <c r="G83" i="8"/>
  <c r="G88" i="8" s="1"/>
  <c r="M61" i="8"/>
  <c r="N47" i="8"/>
  <c r="M62" i="8"/>
  <c r="M59" i="8"/>
  <c r="M60" i="8"/>
  <c r="M48" i="8"/>
  <c r="M57" i="8" s="1"/>
  <c r="K74" i="8"/>
  <c r="K69" i="8"/>
  <c r="J70" i="8"/>
  <c r="I77" i="8"/>
  <c r="I82" i="8" s="1"/>
  <c r="L79" i="8"/>
  <c r="L64" i="8"/>
  <c r="L67" i="8" s="1"/>
  <c r="L78" i="8"/>
  <c r="K70" i="8" l="1"/>
  <c r="K71" i="8"/>
  <c r="M58" i="8"/>
  <c r="I85" i="8"/>
  <c r="I87" i="8"/>
  <c r="I83" i="8"/>
  <c r="I88" i="8" s="1"/>
  <c r="H86" i="8"/>
  <c r="H89" i="8" s="1"/>
  <c r="J77" i="8"/>
  <c r="J82" i="8" s="1"/>
  <c r="L74" i="8"/>
  <c r="L69" i="8"/>
  <c r="J71" i="8"/>
  <c r="M64" i="8"/>
  <c r="M67" i="8" s="1"/>
  <c r="M79" i="8"/>
  <c r="M78" i="8"/>
  <c r="N62" i="8"/>
  <c r="N59" i="8"/>
  <c r="N60" i="8"/>
  <c r="N61" i="8"/>
  <c r="N48" i="8"/>
  <c r="N57" i="8" s="1"/>
  <c r="O47" i="8"/>
  <c r="H88" i="8"/>
  <c r="N58" i="8" l="1"/>
  <c r="J85" i="8"/>
  <c r="J87" i="8"/>
  <c r="I86" i="8"/>
  <c r="I89" i="8" s="1"/>
  <c r="K77" i="8"/>
  <c r="K82" i="8" s="1"/>
  <c r="O59" i="8"/>
  <c r="O60" i="8"/>
  <c r="O61" i="8"/>
  <c r="P47" i="8"/>
  <c r="O62" i="8"/>
  <c r="O48" i="8"/>
  <c r="O57" i="8" s="1"/>
  <c r="M74" i="8"/>
  <c r="M69" i="8"/>
  <c r="N64" i="8"/>
  <c r="N67" i="8" s="1"/>
  <c r="N78" i="8"/>
  <c r="N79" i="8"/>
  <c r="L70" i="8"/>
  <c r="L77" i="8" s="1"/>
  <c r="L82" i="8" s="1"/>
  <c r="L71" i="8"/>
  <c r="J83" i="8"/>
  <c r="J88" i="8" s="1"/>
  <c r="L85" i="8" l="1"/>
  <c r="L83" i="8"/>
  <c r="L87" i="8"/>
  <c r="M70" i="8"/>
  <c r="M77" i="8" s="1"/>
  <c r="P60" i="8"/>
  <c r="P61" i="8"/>
  <c r="Q47" i="8"/>
  <c r="P62" i="8"/>
  <c r="P48" i="8"/>
  <c r="P57" i="8" s="1"/>
  <c r="P59" i="8"/>
  <c r="P58" i="8" s="1"/>
  <c r="J86" i="8"/>
  <c r="J89" i="8" s="1"/>
  <c r="N69" i="8"/>
  <c r="N74" i="8"/>
  <c r="O58" i="8"/>
  <c r="O64" i="8" s="1"/>
  <c r="O67" i="8" s="1"/>
  <c r="M82" i="8"/>
  <c r="K85" i="8"/>
  <c r="K83" i="8"/>
  <c r="K88" i="8" s="1"/>
  <c r="K87" i="8"/>
  <c r="O79" i="8"/>
  <c r="O74" i="8" l="1"/>
  <c r="O69" i="8"/>
  <c r="M85" i="8"/>
  <c r="M83" i="8"/>
  <c r="M88" i="8" s="1"/>
  <c r="M87" i="8"/>
  <c r="Q61" i="8"/>
  <c r="R47" i="8"/>
  <c r="Q62" i="8"/>
  <c r="Q59" i="8"/>
  <c r="Q58" i="8" s="1"/>
  <c r="Q60" i="8"/>
  <c r="Q48" i="8"/>
  <c r="Q57" i="8" s="1"/>
  <c r="O78" i="8"/>
  <c r="N82" i="8"/>
  <c r="P78" i="8"/>
  <c r="P79" i="8"/>
  <c r="P64" i="8"/>
  <c r="P67" i="8" s="1"/>
  <c r="L88" i="8"/>
  <c r="K86" i="8"/>
  <c r="K89" i="8" s="1"/>
  <c r="N70" i="8"/>
  <c r="N77" i="8" s="1"/>
  <c r="M71" i="8"/>
  <c r="L86" i="8"/>
  <c r="L89" i="8" s="1"/>
  <c r="N85" i="8" l="1"/>
  <c r="N87" i="8"/>
  <c r="N83" i="8"/>
  <c r="N88" i="8" s="1"/>
  <c r="N71" i="8"/>
  <c r="Q64" i="8"/>
  <c r="Q67" i="8" s="1"/>
  <c r="Q79" i="8"/>
  <c r="Q78" i="8"/>
  <c r="R62" i="8"/>
  <c r="R59" i="8"/>
  <c r="R60" i="8"/>
  <c r="B29" i="8" s="1"/>
  <c r="S47" i="8"/>
  <c r="R61" i="8"/>
  <c r="B32" i="8" s="1"/>
  <c r="R48" i="8"/>
  <c r="R57" i="8" s="1"/>
  <c r="M86" i="8"/>
  <c r="M89" i="8" s="1"/>
  <c r="P74" i="8"/>
  <c r="P69" i="8"/>
  <c r="O70" i="8"/>
  <c r="O77" i="8" s="1"/>
  <c r="O82" i="8" s="1"/>
  <c r="O85" i="8" l="1"/>
  <c r="O83" i="8"/>
  <c r="O88" i="8" s="1"/>
  <c r="O87" i="8"/>
  <c r="P70" i="8"/>
  <c r="P77" i="8" s="1"/>
  <c r="P82" i="8" s="1"/>
  <c r="S60" i="8"/>
  <c r="T47" i="8"/>
  <c r="S48" i="8"/>
  <c r="S57" i="8" s="1"/>
  <c r="S61" i="8"/>
  <c r="S62" i="8"/>
  <c r="S59" i="8"/>
  <c r="S58" i="8" s="1"/>
  <c r="O71" i="8"/>
  <c r="R64" i="8"/>
  <c r="R67" i="8" s="1"/>
  <c r="R78" i="8"/>
  <c r="R79" i="8"/>
  <c r="R58" i="8"/>
  <c r="B26" i="8" s="1"/>
  <c r="Q74" i="8"/>
  <c r="Q69" i="8"/>
  <c r="N86" i="8"/>
  <c r="N89" i="8" s="1"/>
  <c r="P85" i="8" l="1"/>
  <c r="P83" i="8"/>
  <c r="P88" i="8" s="1"/>
  <c r="P87" i="8"/>
  <c r="T60" i="8"/>
  <c r="U47" i="8"/>
  <c r="T48" i="8"/>
  <c r="T57" i="8" s="1"/>
  <c r="T61" i="8"/>
  <c r="T62" i="8"/>
  <c r="T59" i="8"/>
  <c r="Q70" i="8"/>
  <c r="Q77" i="8" s="1"/>
  <c r="Q71" i="8"/>
  <c r="Q82" i="8"/>
  <c r="R74" i="8"/>
  <c r="R69" i="8"/>
  <c r="S64" i="8"/>
  <c r="S67" i="8" s="1"/>
  <c r="S79" i="8"/>
  <c r="S78" i="8"/>
  <c r="P71" i="8"/>
  <c r="O86" i="8"/>
  <c r="O89" i="8" s="1"/>
  <c r="R70" i="8" l="1"/>
  <c r="R77" i="8" s="1"/>
  <c r="T79" i="8"/>
  <c r="Q85" i="8"/>
  <c r="Q87" i="8"/>
  <c r="Q83" i="8"/>
  <c r="Q88" i="8" s="1"/>
  <c r="S74" i="8"/>
  <c r="S69" i="8"/>
  <c r="R82" i="8"/>
  <c r="T58" i="8"/>
  <c r="T64" i="8" s="1"/>
  <c r="T67" i="8" s="1"/>
  <c r="U60" i="8"/>
  <c r="V47" i="8"/>
  <c r="U48" i="8"/>
  <c r="U57" i="8" s="1"/>
  <c r="U61" i="8"/>
  <c r="U62" i="8"/>
  <c r="U59" i="8"/>
  <c r="P86" i="8"/>
  <c r="P89" i="8" s="1"/>
  <c r="T74" i="8" l="1"/>
  <c r="T69" i="8"/>
  <c r="T78" i="8"/>
  <c r="U64" i="8"/>
  <c r="U67" i="8" s="1"/>
  <c r="U79" i="8"/>
  <c r="R85" i="8"/>
  <c r="R83" i="8"/>
  <c r="R88" i="8" s="1"/>
  <c r="R87" i="8"/>
  <c r="U58" i="8"/>
  <c r="U78" i="8" s="1"/>
  <c r="V60" i="8"/>
  <c r="W47" i="8"/>
  <c r="V48" i="8"/>
  <c r="V57" i="8" s="1"/>
  <c r="V61" i="8"/>
  <c r="V62" i="8"/>
  <c r="V59" i="8"/>
  <c r="V58" i="8" s="1"/>
  <c r="S70" i="8"/>
  <c r="S77" i="8" s="1"/>
  <c r="S82" i="8" s="1"/>
  <c r="Q86" i="8"/>
  <c r="Q89" i="8" s="1"/>
  <c r="R71" i="8"/>
  <c r="S85" i="8" l="1"/>
  <c r="S83" i="8"/>
  <c r="S88" i="8" s="1"/>
  <c r="S87" i="8"/>
  <c r="V64" i="8"/>
  <c r="V67" i="8" s="1"/>
  <c r="V78" i="8"/>
  <c r="V79" i="8"/>
  <c r="W60" i="8"/>
  <c r="W48" i="8"/>
  <c r="W57" i="8" s="1"/>
  <c r="W61" i="8"/>
  <c r="W62" i="8"/>
  <c r="W59" i="8"/>
  <c r="W58" i="8" s="1"/>
  <c r="U74" i="8"/>
  <c r="U69" i="8"/>
  <c r="R86" i="8"/>
  <c r="S71" i="8"/>
  <c r="T70" i="8"/>
  <c r="T77" i="8" s="1"/>
  <c r="T82" i="8" s="1"/>
  <c r="T85" i="8" l="1"/>
  <c r="T87" i="8"/>
  <c r="T83" i="8"/>
  <c r="T88" i="8" s="1"/>
  <c r="U82" i="8"/>
  <c r="W64" i="8"/>
  <c r="W67" i="8" s="1"/>
  <c r="W79" i="8"/>
  <c r="W78" i="8"/>
  <c r="V74" i="8"/>
  <c r="V69" i="8"/>
  <c r="R89" i="8"/>
  <c r="G28" i="8"/>
  <c r="T71" i="8"/>
  <c r="U70" i="8"/>
  <c r="U77" i="8" s="1"/>
  <c r="U71" i="8"/>
  <c r="S86" i="8"/>
  <c r="S89" i="8" s="1"/>
  <c r="U85" i="8" l="1"/>
  <c r="U86" i="8" s="1"/>
  <c r="U89" i="8" s="1"/>
  <c r="U83" i="8"/>
  <c r="U88" i="8" s="1"/>
  <c r="U87" i="8"/>
  <c r="V70" i="8"/>
  <c r="V77" i="8" s="1"/>
  <c r="V82" i="8" s="1"/>
  <c r="W74" i="8"/>
  <c r="W69" i="8"/>
  <c r="T86" i="8"/>
  <c r="T89" i="8" s="1"/>
  <c r="V85" i="8" l="1"/>
  <c r="V86" i="8" s="1"/>
  <c r="V89" i="8" s="1"/>
  <c r="V83" i="8"/>
  <c r="V88" i="8" s="1"/>
  <c r="V87" i="8"/>
  <c r="W70" i="8"/>
  <c r="W77" i="8" s="1"/>
  <c r="W82" i="8" s="1"/>
  <c r="V71" i="8"/>
  <c r="W85" i="8" l="1"/>
  <c r="W86" i="8" s="1"/>
  <c r="W89" i="8" s="1"/>
  <c r="G27" i="8" s="1"/>
  <c r="W83" i="8"/>
  <c r="W88" i="8" s="1"/>
  <c r="G26" i="8" s="1"/>
  <c r="W87" i="8"/>
  <c r="W71" i="8"/>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<sst xmlns="http://schemas.openxmlformats.org/spreadsheetml/2006/main" count="1093" uniqueCount="550">
  <si>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</si>
  <si>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</si>
  <si>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</si>
  <si>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</si>
  <si>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</si>
  <si>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</si>
  <si>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</si>
  <si>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</si>
  <si>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</si>
  <si>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</si>
  <si>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</si>
  <si>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</si>
  <si>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</si>
  <si>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</si>
  <si>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</si>
  <si>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</si>
  <si>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</si>
  <si>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</si>
  <si>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</si>
  <si>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</si>
  <si>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</si>
  <si>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</si>
  <si>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</si>
  <si>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</si>
  <si>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</si>
  <si>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</si>
  <si>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</si>
  <si>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</si>
  <si>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</si>
  <si>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</si>
  <si>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</si>
  <si>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</si>
  <si>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</si>
  <si>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</si>
  <si>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</si>
  <si>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</si>
  <si>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</si>
  <si>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</si>
  <si>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</si>
  <si>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</si>
  <si>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</si>
  <si>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</si>
  <si>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</si>
  <si>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</si>
  <si>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</si>
  <si>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</si>
  <si>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</si>
  <si>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</si>
  <si>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</si>
  <si>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</si>
  <si>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</si>
  <si>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</si>
  <si>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</si>
  <si>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</si>
  <si>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</si>
  <si>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</si>
  <si>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</si>
  <si>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</si>
  <si>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</si>
  <si>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</si>
  <si>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</si>
  <si>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</si>
  <si>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</si>
  <si>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</si>
  <si>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</si>
  <si>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</si>
  <si>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</si>
  <si>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</si>
  <si>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</si>
  <si>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</si>
  <si>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</si>
  <si>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</si>
  <si>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</si>
  <si>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</si>
  <si>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</si>
  <si>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</si>
  <si>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</si>
  <si>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</si>
  <si>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</si>
  <si>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</si>
  <si>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</si>
  <si>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</si>
  <si>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</si>
  <si>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</si>
  <si>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</si>
  <si>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</si>
  <si>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</si>
  <si>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</si>
  <si>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</si>
  <si>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</si>
  <si>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</si>
  <si>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</si>
  <si>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</si>
  <si>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</si>
  <si>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</si>
  <si>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</si>
  <si>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</si>
  <si>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</si>
  <si>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</si>
  <si>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</si>
  <si>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</si>
  <si>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</si>
  <si>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</si>
  <si>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</si>
  <si>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</si>
  <si>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</si>
  <si>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</si>
  <si>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</si>
  <si>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</si>
  <si>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</si>
  <si>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</si>
  <si>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</si>
  <si>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</si>
  <si>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</si>
  <si>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</si>
  <si>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</si>
  <si>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</si>
  <si>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</si>
  <si>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</si>
  <si>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</si>
  <si>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</si>
  <si>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</si>
  <si>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</si>
  <si>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</si>
  <si>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</si>
  <si>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</si>
  <si>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</si>
  <si>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</si>
  <si>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</si>
  <si>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</si>
  <si>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</si>
  <si>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</si>
  <si>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</si>
  <si>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</si>
  <si>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</si>
  <si>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</si>
  <si>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</si>
  <si>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</si>
  <si>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</si>
  <si>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</si>
  <si>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</si>
  <si>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</si>
  <si>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</si>
  <si>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</si>
  <si>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</si>
  <si>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</si>
  <si>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</si>
  <si>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</si>
  <si>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</si>
  <si>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</si>
  <si>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</si>
  <si>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</si>
  <si>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</si>
  <si>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</si>
  <si>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</si>
  <si>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</si>
  <si>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</si>
  <si>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</si>
  <si>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</si>
  <si>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</si>
  <si>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</si>
  <si>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</si>
  <si>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</si>
  <si>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</si>
  <si>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</si>
  <si>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</si>
  <si>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</si>
  <si>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</si>
  <si>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</si>
  <si>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</si>
  <si>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</si>
  <si>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</si>
  <si>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</si>
  <si>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</si>
  <si>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</si>
  <si>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</si>
  <si>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</si>
  <si>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</si>
  <si>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</si>
  <si>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</si>
  <si>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</si>
  <si>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</si>
  <si>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</si>
  <si>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</si>
  <si>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</si>
  <si>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</si>
  <si>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</si>
  <si>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</si>
  <si>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</si>
  <si>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</si>
  <si>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</si>
  <si>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</si>
  <si>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</si>
  <si>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</si>
  <si>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</si>
  <si>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</si>
  <si>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</si>
  <si>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</si>
  <si>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</si>
  <si>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</si>
  <si>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</si>
  <si>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</si>
  <si>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</si>
  <si>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</si>
  <si>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</si>
  <si>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</si>
  <si>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</si>
  <si>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</si>
  <si>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</si>
  <si>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</si>
  <si>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</si>
  <si>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</si>
  <si>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</si>
  <si>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</si>
  <si>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</si>
  <si>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</si>
  <si>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</si>
  <si>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</si>
  <si>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</si>
  <si>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</si>
  <si>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</si>
  <si>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</si>
  <si>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</si>
  <si>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</si>
  <si>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</si>
  <si>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</si>
  <si>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</si>
  <si>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</si>
  <si>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</si>
  <si>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</si>
  <si>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</si>
  <si>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</si>
  <si>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</si>
  <si>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</si>
  <si>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</si>
  <si>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</si>
  <si>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</si>
  <si>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</si>
  <si>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</si>
  <si>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</si>
  <si>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</si>
  <si>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</si>
  <si>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</si>
  <si>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</si>
  <si>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</si>
  <si>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</si>
  <si>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</si>
  <si>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</si>
  <si>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</si>
  <si>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</si>
  <si>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</si>
  <si>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</si>
  <si>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</si>
  <si>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</si>
  <si>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</si>
  <si>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</si>
  <si>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</si>
  <si>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</si>
  <si>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</si>
  <si>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</si>
  <si>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</si>
  <si>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</si>
  <si>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</si>
  <si>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</si>
  <si>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</si>
  <si>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</si>
  <si>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</si>
  <si>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</si>
  <si>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</si>
  <si>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</si>
  <si>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</si>
  <si>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</si>
  <si>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</si>
  <si>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</si>
  <si>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</si>
  <si>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</si>
  <si>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</si>
  <si>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</si>
  <si>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</si>
  <si>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</si>
  <si>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</si>
  <si>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</si>
  <si>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</si>
  <si>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</si>
  <si>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</si>
  <si>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</si>
  <si>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</si>
  <si>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</si>
  <si>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</si>
  <si>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</si>
  <si>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</si>
  <si>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</si>
  <si>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</si>
  <si>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</si>
  <si>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</si>
  <si>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</si>
  <si>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</si>
  <si>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</si>
  <si>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</si>
  <si>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</si>
  <si>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</si>
  <si>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</si>
  <si>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</si>
  <si>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</si>
  <si>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</si>
  <si>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</si>
  <si>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</si>
  <si>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</si>
  <si>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</si>
  <si>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</si>
  <si>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</si>
  <si>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</si>
  <si>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</si>
  <si>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</si>
  <si>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</si>
  <si>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</si>
  <si>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</si>
  <si>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</si>
  <si>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</si>
  <si>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</si>
  <si>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</si>
  <si>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</si>
  <si>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</si>
  <si>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</si>
  <si>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</si>
  <si>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</si>
  <si>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</si>
  <si>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</si>
  <si>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</si>
  <si>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</si>
  <si>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</si>
  <si>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</si>
  <si>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</si>
  <si>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</si>
  <si>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</si>
  <si>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</si>
  <si>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</si>
  <si>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</si>
  <si>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</si>
  <si>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</si>
  <si>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</si>
  <si>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</si>
  <si>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</si>
  <si>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</si>
  <si>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</si>
  <si>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</si>
  <si>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</si>
  <si>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</si>
  <si>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</si>
  <si>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</si>
  <si>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</si>
  <si>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</si>
  <si>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</si>
  <si>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</si>
  <si>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</si>
  <si>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</si>
  <si>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</si>
  <si>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</si>
  <si>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</si>
  <si>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</si>
  <si>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</si>
  <si>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</si>
  <si>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</si>
  <si>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</si>
  <si>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</si>
  <si>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</si>
  <si>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</si>
  <si>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</si>
  <si>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</si>
  <si>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</si>
  <si>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</si>
  <si>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</si>
  <si>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</si>
  <si>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</si>
  <si>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</si>
  <si>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</si>
  <si>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</si>
  <si>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</si>
  <si>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</si>
  <si>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</si>
  <si>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</si>
  <si>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</si>
  <si>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</si>
  <si>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</si>
  <si>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</si>
  <si>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</si>
  <si>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</si>
  <si>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</si>
  <si>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</si>
  <si>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</si>
  <si>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</si>
  <si>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</si>
  <si>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</si>
  <si>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</si>
  <si>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</si>
  <si>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</si>
  <si>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</si>
  <si>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</si>
  <si>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</si>
  <si>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</si>
  <si>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</si>
  <si>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</si>
  <si>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</si>
  <si>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</si>
  <si>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</si>
  <si>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</si>
  <si>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</si>
  <si>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</si>
  <si>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</si>
  <si>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</si>
  <si>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</si>
  <si>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</si>
  <si>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</si>
  <si>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</si>
  <si>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</si>
  <si>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</si>
  <si>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</si>
  <si>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</si>
  <si>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</si>
  <si>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</si>
  <si>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</si>
  <si>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</si>
  <si>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</si>
  <si>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</si>
  <si>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</si>
  <si>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</si>
  <si>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</si>
  <si>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</si>
  <si>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</si>
  <si>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</si>
  <si>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</si>
  <si>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</si>
  <si>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</si>
  <si>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</si>
  <si>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</si>
  <si>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</si>
  <si>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</si>
  <si>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</si>
  <si>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</si>
  <si>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</si>
  <si>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</si>
  <si>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</si>
  <si>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</si>
  <si>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</si>
  <si>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</si>
  <si>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</si>
  <si>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</si>
  <si>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</si>
  <si>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</si>
  <si>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</si>
  <si>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</si>
  <si>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</si>
  <si>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</si>
  <si>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</si>
  <si>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</si>
  <si>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</si>
  <si>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</si>
  <si>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</si>
  <si>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</si>
  <si>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</si>
  <si>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</si>
  <si>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</si>
  <si>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</si>
  <si>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</si>
  <si>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</si>
  <si>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</si>
  <si>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</si>
  <si>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</si>
  <si>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</si>
  <si>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</si>
  <si>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</si>
  <si>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</si>
  <si>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</si>
  <si>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</si>
  <si>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</si>
  <si>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</si>
  <si>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</si>
  <si>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</si>
  <si>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</si>
  <si>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</si>
  <si>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</si>
  <si>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</si>
  <si>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</si>
  <si>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</si>
  <si>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</si>
  <si>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</si>
  <si>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</si>
  <si>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</si>
  <si>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</si>
  <si>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</si>
  <si>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</si>
  <si>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</si>
  <si>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</si>
  <si>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</si>
  <si>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</si>
  <si>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</si>
  <si>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</si>
  <si>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</si>
  <si>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</si>
  <si>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</si>
  <si>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</si>
  <si>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</si>
  <si>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</si>
  <si>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</si>
  <si>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</si>
  <si>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</si>
  <si>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</si>
  <si>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</si>
  <si>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</si>
  <si>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</si>
  <si>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</si>
  <si>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</si>
  <si>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</si>
  <si>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</si>
  <si>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</si>
  <si>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</si>
  <si>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</si>
  <si>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</si>
  <si>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</si>
  <si>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</si>
  <si>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</si>
  <si>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</si>
  <si>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t>
  </si>
  <si>
    <t>Пермский край, Чернушинский городской округ</t>
  </si>
  <si>
    <t>Модернизация учета электрической энергии (мощности)</t>
  </si>
  <si>
    <t>МВ×А-0; км ВЛ
 1-цеп-0; км ВЛ
 2-цеп-0; км КЛ-0; т.у.-0; шт-15</t>
  </si>
  <si>
    <t>И</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</si>
  <si>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</si>
  <si>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</si>
  <si>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</si>
  <si>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</si>
  <si>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</si>
  <si>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</si>
  <si>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</si>
  <si>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</si>
  <si>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</si>
  <si>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</si>
  <si>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</si>
  <si>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</si>
  <si>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</si>
  <si>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</si>
  <si>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</si>
  <si>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</si>
  <si>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</si>
  <si>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</si>
  <si>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</si>
  <si>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</si>
  <si>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01.12.2024</t>
  </si>
  <si>
    <t>15.12.2024</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</si>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</sst>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2562957.3278948753</c:v>
                </c:pt>
                <c:pt idx="3">
                  <c:v>4298661.0324417511</c:v>
                </c:pt>
                <c:pt idx="4">
                  <c:v>6204569.479336231</c:v>
                </c:pt>
                <c:pt idx="5">
                  <c:v>8297637.7580350572</c:v>
                </c:pt>
                <c:pt idx="6">
                  <c:v>10596533.591350432</c:v>
                </c:pt>
                <c:pt idx="7">
                  <c:v>13121812.406583199</c:v>
                </c:pt>
                <c:pt idx="8">
                  <c:v>15896110.483185288</c:v>
                </c:pt>
                <c:pt idx="9">
                  <c:v>18944358.05883345</c:v>
                </c:pt>
                <c:pt idx="10">
                  <c:v>22294014.473021515</c:v>
                </c:pt>
                <c:pt idx="11">
                  <c:v>25975327.645283181</c:v>
                </c:pt>
                <c:pt idx="12">
                  <c:v>30021620.426140644</c:v>
                </c:pt>
                <c:pt idx="13">
                  <c:v>34469606.625267722</c:v>
                </c:pt>
                <c:pt idx="14">
                  <c:v>39359739.815850012</c:v>
                </c:pt>
                <c:pt idx="15">
                  <c:v>44736598.339694738</c:v>
                </c:pt>
                <c:pt idx="16">
                  <c:v>50649310.29758139</c:v>
                </c:pt>
              </c:numCache>
            </c:numRef>
          </c:val>
          <c:smooth val="0"/>
          <c:extLst>
            <c:ext xmlns:c16="http://schemas.microsoft.com/office/drawing/2014/chart" uri="{C3380CC4-5D6E-409C-BE32-E72D297353CC}">
              <c16:uniqueId val="{00000000-682C-4E8F-9841-A88CF89C9B0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1403169.9761240419</c:v>
                </c:pt>
                <c:pt idx="3">
                  <c:v>1359310.5995354971</c:v>
                </c:pt>
                <c:pt idx="4">
                  <c:v>1320890.1584066504</c:v>
                </c:pt>
                <c:pt idx="5">
                  <c:v>1283717.9736376272</c:v>
                </c:pt>
                <c:pt idx="6">
                  <c:v>1247748.5553596516</c:v>
                </c:pt>
                <c:pt idx="7">
                  <c:v>1212938.2018907082</c:v>
                </c:pt>
                <c:pt idx="8">
                  <c:v>1179244.926384167</c:v>
                </c:pt>
                <c:pt idx="9">
                  <c:v>1146628.386550996</c:v>
                </c:pt>
                <c:pt idx="10">
                  <c:v>1115049.8173256898</c:v>
                </c:pt>
                <c:pt idx="11">
                  <c:v>1084471.9663515114</c:v>
                </c:pt>
                <c:pt idx="12">
                  <c:v>1054859.0321659001</c:v>
                </c:pt>
                <c:pt idx="13">
                  <c:v>1026176.6049719242</c:v>
                </c:pt>
                <c:pt idx="14">
                  <c:v>998391.60988648317</c:v>
                </c:pt>
                <c:pt idx="15">
                  <c:v>971472.25256059016</c:v>
                </c:pt>
                <c:pt idx="16">
                  <c:v>945387.96707148838</c:v>
                </c:pt>
              </c:numCache>
            </c:numRef>
          </c:val>
          <c:smooth val="0"/>
          <c:extLst>
            <c:ext xmlns:c16="http://schemas.microsoft.com/office/drawing/2014/chart" uri="{C3380CC4-5D6E-409C-BE32-E72D297353CC}">
              <c16:uniqueId val="{00000001-682C-4E8F-9841-A88CF89C9B0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42A0E0D-D128-4740-A24C-75CC37C722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2562957.3278948753</v>
          </cell>
          <cell r="E83">
            <v>4298661.0324417511</v>
          </cell>
          <cell r="F83">
            <v>6204569.479336231</v>
          </cell>
          <cell r="G83">
            <v>8297637.7580350572</v>
          </cell>
          <cell r="H83">
            <v>10596533.591350432</v>
          </cell>
          <cell r="I83">
            <v>13121812.406583199</v>
          </cell>
          <cell r="J83">
            <v>15896110.483185288</v>
          </cell>
          <cell r="K83">
            <v>18944358.05883345</v>
          </cell>
          <cell r="L83">
            <v>22294014.473021515</v>
          </cell>
          <cell r="M83">
            <v>25975327.645283181</v>
          </cell>
          <cell r="N83">
            <v>30021620.426140644</v>
          </cell>
          <cell r="O83">
            <v>34469606.625267722</v>
          </cell>
          <cell r="P83">
            <v>39359739.815850012</v>
          </cell>
          <cell r="Q83">
            <v>44736598.339694738</v>
          </cell>
          <cell r="R83">
            <v>50649310.29758139</v>
          </cell>
        </row>
        <row r="85">
          <cell r="A85" t="str">
            <v>Дисконтированный денежный поток (PV)</v>
          </cell>
          <cell r="B85">
            <v>0</v>
          </cell>
          <cell r="C85">
            <v>977375.2548747079</v>
          </cell>
          <cell r="D85">
            <v>1403169.9761240419</v>
          </cell>
          <cell r="E85">
            <v>1359310.5995354971</v>
          </cell>
          <cell r="F85">
            <v>1320890.1584066504</v>
          </cell>
          <cell r="G85">
            <v>1283717.9736376272</v>
          </cell>
          <cell r="H85">
            <v>1247748.5553596516</v>
          </cell>
          <cell r="I85">
            <v>1212938.2018907082</v>
          </cell>
          <cell r="J85">
            <v>1179244.926384167</v>
          </cell>
          <cell r="K85">
            <v>1146628.386550996</v>
          </cell>
          <cell r="L85">
            <v>1115049.8173256898</v>
          </cell>
          <cell r="M85">
            <v>1084471.9663515114</v>
          </cell>
          <cell r="N85">
            <v>1054859.0321659001</v>
          </cell>
          <cell r="O85">
            <v>1026176.6049719242</v>
          </cell>
          <cell r="P85">
            <v>998391.60988648317</v>
          </cell>
          <cell r="Q85">
            <v>971472.25256059016</v>
          </cell>
          <cell r="R85">
            <v>945387.96707148838</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6630A-A63F-46DD-BEDE-77C72C4932F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A3962-D9E6-43D9-BA8C-A631D6B13AC3}">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O_Ч2_19</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4F792-76D0-40E8-BEAD-BD7E8DFD3166}">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O_Ч2_19</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2024</v>
      </c>
      <c r="E26" s="245">
        <v>0</v>
      </c>
      <c r="F26" s="245">
        <v>0</v>
      </c>
      <c r="G26" s="245">
        <v>0</v>
      </c>
      <c r="H26" s="245">
        <v>0</v>
      </c>
      <c r="I26" s="245">
        <v>0</v>
      </c>
      <c r="J26" s="245">
        <v>0</v>
      </c>
      <c r="K26" s="245">
        <v>0</v>
      </c>
      <c r="L26" s="245">
        <v>0</v>
      </c>
      <c r="M26" s="245">
        <v>0</v>
      </c>
      <c r="N26" s="245">
        <v>15</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3B84C-4819-402E-B238-CD93AB40537F}">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O_Ч2_19</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45.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2024</v>
      </c>
    </row>
    <row r="26" spans="1:2" s="187" customFormat="1" ht="16.5" thickBot="1" x14ac:dyDescent="0.3">
      <c r="A26" s="261" t="s">
        <v>474</v>
      </c>
      <c r="B26" s="259" t="s">
        <v>526</v>
      </c>
    </row>
    <row r="27" spans="1:2" s="187" customFormat="1" ht="29.25" thickBot="1" x14ac:dyDescent="0.3">
      <c r="A27" s="262" t="s">
        <v>475</v>
      </c>
      <c r="B27" s="263">
        <v>8.988175393388953E-2</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09AC4-AE27-49BC-B5E8-6DB51D667236}">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O_Ч2_19</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A9790-AE83-41CE-B5AC-E512C86E7A83}">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O_Ч2_19</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04560-45B9-480A-9299-878657B854FF}">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O_Ч2_19</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1690C-8D99-421F-BF38-D38FC3756183}">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O_Ч2_19</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2024</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C54A-AB8E-4C4D-BB21-61255AD9AF6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O_Ч2_19</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CD49C-6A11-441E-90ED-59D371AD85E7}">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O_Ч2_19</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8AD22-5CC1-4100-9BC8-7F0863082E42}">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O_Ч2_19</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89.881753933889527</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23.305054770001352</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18326833.283097636</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1.04</v>
      </c>
      <c r="E47" s="148">
        <f t="shared" si="0"/>
        <v>1.0816000000000001</v>
      </c>
      <c r="F47" s="148">
        <f t="shared" si="0"/>
        <v>1.1248640000000001</v>
      </c>
      <c r="G47" s="148">
        <f t="shared" si="0"/>
        <v>1.1698585600000002</v>
      </c>
      <c r="H47" s="148">
        <f t="shared" si="0"/>
        <v>1.2166529024000003</v>
      </c>
      <c r="I47" s="148">
        <f t="shared" si="0"/>
        <v>1.2653190184960004</v>
      </c>
      <c r="J47" s="148">
        <f t="shared" si="0"/>
        <v>1.3159317792358405</v>
      </c>
      <c r="K47" s="148">
        <f t="shared" si="0"/>
        <v>1.3685690504052741</v>
      </c>
      <c r="L47" s="148">
        <f t="shared" si="0"/>
        <v>1.4233118124214852</v>
      </c>
      <c r="M47" s="148">
        <f t="shared" si="0"/>
        <v>1.4802442849183446</v>
      </c>
      <c r="N47" s="148">
        <f t="shared" si="0"/>
        <v>1.5394540563150785</v>
      </c>
      <c r="O47" s="148">
        <f t="shared" si="0"/>
        <v>1.6010322185676817</v>
      </c>
      <c r="P47" s="148">
        <f t="shared" si="0"/>
        <v>1.6650735073103891</v>
      </c>
      <c r="Q47" s="148">
        <f t="shared" si="0"/>
        <v>1.7316764476028046</v>
      </c>
      <c r="R47" s="148">
        <f t="shared" si="0"/>
        <v>1.8009435055069167</v>
      </c>
      <c r="S47" s="148">
        <f t="shared" si="0"/>
        <v>1.8729812457271935</v>
      </c>
      <c r="T47" s="148">
        <f t="shared" si="0"/>
        <v>1.9479004955562813</v>
      </c>
      <c r="U47" s="148">
        <f t="shared" si="0"/>
        <v>2.0258165153785326</v>
      </c>
      <c r="V47" s="148">
        <f t="shared" si="0"/>
        <v>2.1068491759936738</v>
      </c>
      <c r="W47" s="148">
        <f t="shared" si="0"/>
        <v>2.1911231430334208</v>
      </c>
    </row>
    <row r="48" spans="1:23" ht="12" customHeight="1" thickBot="1" x14ac:dyDescent="0.3">
      <c r="A48" s="142" t="s">
        <v>222</v>
      </c>
      <c r="B48" s="149">
        <f t="shared" ref="B48:W48" si="1">B47*B95</f>
        <v>0</v>
      </c>
      <c r="C48" s="149">
        <f>C47*C95</f>
        <v>1867174.4212495829</v>
      </c>
      <c r="D48" s="149">
        <f>D47*D95</f>
        <v>1998379.5380074501</v>
      </c>
      <c r="E48" s="149">
        <f t="shared" si="1"/>
        <v>2194095.3589406493</v>
      </c>
      <c r="F48" s="149">
        <f t="shared" si="1"/>
        <v>2409285.5233072238</v>
      </c>
      <c r="G48" s="149">
        <f t="shared" si="1"/>
        <v>2645915.1949786623</v>
      </c>
      <c r="H48" s="149">
        <f t="shared" si="1"/>
        <v>2906150.2553382651</v>
      </c>
      <c r="I48" s="149">
        <f t="shared" si="1"/>
        <v>3192378.0134579088</v>
      </c>
      <c r="J48" s="149">
        <f t="shared" si="1"/>
        <v>3507230.0711145871</v>
      </c>
      <c r="K48" s="149">
        <f t="shared" si="1"/>
        <v>3853607.5683756252</v>
      </c>
      <c r="L48" s="149">
        <f t="shared" si="1"/>
        <v>4234709.0592557909</v>
      </c>
      <c r="M48" s="149">
        <f t="shared" si="1"/>
        <v>4654061.2932385076</v>
      </c>
      <c r="N48" s="149">
        <f t="shared" si="1"/>
        <v>5115553.2075239988</v>
      </c>
      <c r="O48" s="149">
        <f t="shared" si="1"/>
        <v>5623473.4670145484</v>
      </c>
      <c r="P48" s="149">
        <f t="shared" si="1"/>
        <v>6182551.924598082</v>
      </c>
      <c r="Q48" s="149">
        <f t="shared" si="1"/>
        <v>6798005.4136072285</v>
      </c>
      <c r="R48" s="149">
        <f t="shared" si="1"/>
        <v>7475588.3278119853</v>
      </c>
      <c r="S48" s="149">
        <f t="shared" si="1"/>
        <v>8221648.4923926173</v>
      </c>
      <c r="T48" s="149">
        <f t="shared" si="1"/>
        <v>9043188.8825251032</v>
      </c>
      <c r="U48" s="149">
        <f t="shared" si="1"/>
        <v>9947935.8050362542</v>
      </c>
      <c r="V48" s="149">
        <f t="shared" si="1"/>
        <v>10944414.223648923</v>
      </c>
      <c r="W48" s="149">
        <f t="shared" si="1"/>
        <v>12042030.980303396</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1998379.5380074501</v>
      </c>
      <c r="E57" s="158">
        <f t="shared" si="2"/>
        <v>2194095.3589406493</v>
      </c>
      <c r="F57" s="158">
        <f t="shared" si="2"/>
        <v>2409285.5233072238</v>
      </c>
      <c r="G57" s="158">
        <f t="shared" si="2"/>
        <v>2645915.1949786623</v>
      </c>
      <c r="H57" s="158">
        <f t="shared" si="2"/>
        <v>2906150.2553382651</v>
      </c>
      <c r="I57" s="158">
        <f t="shared" si="2"/>
        <v>3192378.0134579088</v>
      </c>
      <c r="J57" s="158">
        <f t="shared" si="2"/>
        <v>3507230.0711145871</v>
      </c>
      <c r="K57" s="158">
        <f t="shared" si="2"/>
        <v>3853607.5683756252</v>
      </c>
      <c r="L57" s="158">
        <f t="shared" si="2"/>
        <v>4234709.0592557909</v>
      </c>
      <c r="M57" s="158">
        <f t="shared" si="2"/>
        <v>4654061.2932385076</v>
      </c>
      <c r="N57" s="158">
        <f t="shared" si="2"/>
        <v>5115553.2075239988</v>
      </c>
      <c r="O57" s="158">
        <f t="shared" si="2"/>
        <v>5623473.4670145484</v>
      </c>
      <c r="P57" s="158">
        <f t="shared" si="2"/>
        <v>6182551.924598082</v>
      </c>
      <c r="Q57" s="158">
        <f t="shared" si="2"/>
        <v>6798005.4136072285</v>
      </c>
      <c r="R57" s="158">
        <f t="shared" si="2"/>
        <v>7475588.3278119853</v>
      </c>
      <c r="S57" s="158">
        <f t="shared" si="2"/>
        <v>8221648.4923926173</v>
      </c>
      <c r="T57" s="158">
        <f t="shared" si="2"/>
        <v>9043188.8825251032</v>
      </c>
      <c r="U57" s="158">
        <f t="shared" si="2"/>
        <v>9947935.8050362542</v>
      </c>
      <c r="V57" s="158">
        <f t="shared" si="2"/>
        <v>10944414.223648923</v>
      </c>
      <c r="W57" s="158">
        <f t="shared" si="2"/>
        <v>12042030.980303396</v>
      </c>
    </row>
    <row r="58" spans="1:23" ht="12" customHeight="1" x14ac:dyDescent="0.25">
      <c r="A58" s="147" t="s">
        <v>230</v>
      </c>
      <c r="B58" s="159">
        <f t="shared" ref="B58:W58" si="3">SUM(B59:B63)</f>
        <v>0</v>
      </c>
      <c r="C58" s="159">
        <f t="shared" si="3"/>
        <v>0</v>
      </c>
      <c r="D58" s="159">
        <f t="shared" si="3"/>
        <v>1.9491500353092046</v>
      </c>
      <c r="E58" s="159">
        <f t="shared" si="3"/>
        <v>1.8926529328364736</v>
      </c>
      <c r="F58" s="159">
        <f t="shared" si="3"/>
        <v>1.8361558303637433</v>
      </c>
      <c r="G58" s="159">
        <f t="shared" si="3"/>
        <v>1.7796587278910123</v>
      </c>
      <c r="H58" s="159">
        <f t="shared" si="3"/>
        <v>1.723161625418282</v>
      </c>
      <c r="I58" s="159">
        <f t="shared" si="3"/>
        <v>1.6666645229455512</v>
      </c>
      <c r="J58" s="159">
        <f t="shared" si="3"/>
        <v>1.6101674204728209</v>
      </c>
      <c r="K58" s="159">
        <f t="shared" si="3"/>
        <v>1.5536703180000899</v>
      </c>
      <c r="L58" s="159">
        <f t="shared" si="3"/>
        <v>1.4971732155273596</v>
      </c>
      <c r="M58" s="159">
        <f t="shared" si="3"/>
        <v>1.4406761130546286</v>
      </c>
      <c r="N58" s="159">
        <f t="shared" si="3"/>
        <v>1.3841790105818981</v>
      </c>
      <c r="O58" s="159">
        <f t="shared" si="3"/>
        <v>1.3276819081091675</v>
      </c>
      <c r="P58" s="159">
        <f t="shared" si="3"/>
        <v>1.2711848056364368</v>
      </c>
      <c r="Q58" s="159">
        <f t="shared" si="3"/>
        <v>1.2146877031637062</v>
      </c>
      <c r="R58" s="159">
        <f t="shared" si="3"/>
        <v>1.1581906006909755</v>
      </c>
      <c r="S58" s="159">
        <f t="shared" si="3"/>
        <v>1.1016934982182449</v>
      </c>
      <c r="T58" s="159">
        <f t="shared" si="3"/>
        <v>1.0451963957455144</v>
      </c>
      <c r="U58" s="159">
        <f t="shared" si="3"/>
        <v>0.98869929327278361</v>
      </c>
      <c r="V58" s="159">
        <f t="shared" si="3"/>
        <v>0.93220219080005307</v>
      </c>
      <c r="W58" s="159">
        <f t="shared" si="3"/>
        <v>0.87570508832732241</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1.9491500353092046</v>
      </c>
      <c r="E63" s="155">
        <f t="shared" si="8"/>
        <v>1.8926529328364736</v>
      </c>
      <c r="F63" s="155">
        <f t="shared" si="8"/>
        <v>1.8361558303637433</v>
      </c>
      <c r="G63" s="155">
        <f t="shared" si="8"/>
        <v>1.7796587278910123</v>
      </c>
      <c r="H63" s="155">
        <f t="shared" si="8"/>
        <v>1.723161625418282</v>
      </c>
      <c r="I63" s="155">
        <f t="shared" si="8"/>
        <v>1.6666645229455512</v>
      </c>
      <c r="J63" s="155">
        <f t="shared" si="8"/>
        <v>1.6101674204728209</v>
      </c>
      <c r="K63" s="155">
        <f t="shared" si="8"/>
        <v>1.5536703180000899</v>
      </c>
      <c r="L63" s="155">
        <f t="shared" si="8"/>
        <v>1.4971732155273596</v>
      </c>
      <c r="M63" s="155">
        <f t="shared" si="8"/>
        <v>1.4406761130546286</v>
      </c>
      <c r="N63" s="155">
        <f t="shared" si="8"/>
        <v>1.3841790105818981</v>
      </c>
      <c r="O63" s="155">
        <f t="shared" si="8"/>
        <v>1.3276819081091675</v>
      </c>
      <c r="P63" s="155">
        <f t="shared" si="8"/>
        <v>1.2711848056364368</v>
      </c>
      <c r="Q63" s="155">
        <f t="shared" si="8"/>
        <v>1.2146877031637062</v>
      </c>
      <c r="R63" s="155">
        <f t="shared" si="8"/>
        <v>1.1581906006909755</v>
      </c>
      <c r="S63" s="155">
        <f t="shared" si="8"/>
        <v>1.1016934982182449</v>
      </c>
      <c r="T63" s="155">
        <f t="shared" si="8"/>
        <v>1.0451963957455144</v>
      </c>
      <c r="U63" s="155">
        <f t="shared" si="8"/>
        <v>0.98869929327278361</v>
      </c>
      <c r="V63" s="155">
        <f t="shared" si="8"/>
        <v>0.93220219080005307</v>
      </c>
      <c r="W63" s="155">
        <f t="shared" si="8"/>
        <v>0.87570508832732241</v>
      </c>
    </row>
    <row r="64" spans="1:23" ht="30.75" customHeight="1" x14ac:dyDescent="0.25">
      <c r="A64" s="163" t="s">
        <v>236</v>
      </c>
      <c r="B64" s="159">
        <f t="shared" ref="B64:W64" si="9">B57-B58</f>
        <v>0</v>
      </c>
      <c r="C64" s="159">
        <f t="shared" si="9"/>
        <v>1867174.4212495829</v>
      </c>
      <c r="D64" s="159">
        <f t="shared" si="9"/>
        <v>1998377.5888574147</v>
      </c>
      <c r="E64" s="159">
        <f t="shared" si="9"/>
        <v>2194093.4662877163</v>
      </c>
      <c r="F64" s="159">
        <f t="shared" si="9"/>
        <v>2409283.6871513934</v>
      </c>
      <c r="G64" s="159">
        <f t="shared" si="9"/>
        <v>2645913.4153199345</v>
      </c>
      <c r="H64" s="159">
        <f t="shared" si="9"/>
        <v>2906148.5321766399</v>
      </c>
      <c r="I64" s="159">
        <f t="shared" si="9"/>
        <v>3192376.3467933857</v>
      </c>
      <c r="J64" s="159">
        <f t="shared" si="9"/>
        <v>3507228.4609471667</v>
      </c>
      <c r="K64" s="159">
        <f t="shared" si="9"/>
        <v>3853606.0147053073</v>
      </c>
      <c r="L64" s="159">
        <f t="shared" si="9"/>
        <v>4234707.5620825756</v>
      </c>
      <c r="M64" s="159">
        <f t="shared" si="9"/>
        <v>4654059.8525623949</v>
      </c>
      <c r="N64" s="159">
        <f t="shared" si="9"/>
        <v>5115551.8233449878</v>
      </c>
      <c r="O64" s="159">
        <f t="shared" si="9"/>
        <v>5623472.13933264</v>
      </c>
      <c r="P64" s="159">
        <f t="shared" si="9"/>
        <v>6182550.6534132762</v>
      </c>
      <c r="Q64" s="159">
        <f t="shared" si="9"/>
        <v>6798004.1989195254</v>
      </c>
      <c r="R64" s="159">
        <f t="shared" si="9"/>
        <v>7475587.1696213847</v>
      </c>
      <c r="S64" s="159">
        <f t="shared" si="9"/>
        <v>8221647.3906991193</v>
      </c>
      <c r="T64" s="159">
        <f t="shared" si="9"/>
        <v>9043187.8373287078</v>
      </c>
      <c r="U64" s="159">
        <f t="shared" si="9"/>
        <v>9947934.8163369615</v>
      </c>
      <c r="V64" s="159">
        <f t="shared" si="9"/>
        <v>10944413.291446732</v>
      </c>
      <c r="W64" s="159">
        <f t="shared" si="9"/>
        <v>12042030.104598308</v>
      </c>
    </row>
    <row r="65" spans="1:23" ht="11.25" customHeight="1" x14ac:dyDescent="0.25">
      <c r="A65" s="124" t="s">
        <v>237</v>
      </c>
      <c r="B65" s="162">
        <f t="shared" ref="B65:W65" si="10">IF(AND(B45&gt;$B$92,B45&lt;=$B$92+$B$27),$B$25/$B$27,0)</f>
        <v>0</v>
      </c>
      <c r="C65" s="162">
        <f t="shared" si="10"/>
        <v>0</v>
      </c>
      <c r="D65" s="162">
        <f t="shared" si="10"/>
        <v>2.5680501123968438</v>
      </c>
      <c r="E65" s="162">
        <f t="shared" si="10"/>
        <v>2.5680501123968438</v>
      </c>
      <c r="F65" s="162">
        <f t="shared" si="10"/>
        <v>2.5680501123968438</v>
      </c>
      <c r="G65" s="162">
        <f t="shared" si="10"/>
        <v>2.5680501123968438</v>
      </c>
      <c r="H65" s="162">
        <f t="shared" si="10"/>
        <v>2.5680501123968438</v>
      </c>
      <c r="I65" s="162">
        <f t="shared" si="10"/>
        <v>2.5680501123968438</v>
      </c>
      <c r="J65" s="162">
        <f t="shared" si="10"/>
        <v>2.5680501123968438</v>
      </c>
      <c r="K65" s="162">
        <f t="shared" si="10"/>
        <v>2.5680501123968438</v>
      </c>
      <c r="L65" s="162">
        <f t="shared" si="10"/>
        <v>2.5680501123968438</v>
      </c>
      <c r="M65" s="162">
        <f t="shared" si="10"/>
        <v>2.5680501123968438</v>
      </c>
      <c r="N65" s="162">
        <f t="shared" si="10"/>
        <v>2.5680501123968438</v>
      </c>
      <c r="O65" s="162">
        <f t="shared" si="10"/>
        <v>2.5680501123968438</v>
      </c>
      <c r="P65" s="162">
        <f t="shared" si="10"/>
        <v>2.5680501123968438</v>
      </c>
      <c r="Q65" s="162">
        <f t="shared" si="10"/>
        <v>2.5680501123968438</v>
      </c>
      <c r="R65" s="162">
        <f t="shared" si="10"/>
        <v>2.5680501123968438</v>
      </c>
      <c r="S65" s="162">
        <f t="shared" si="10"/>
        <v>2.5680501123968438</v>
      </c>
      <c r="T65" s="162">
        <f t="shared" si="10"/>
        <v>2.5680501123968438</v>
      </c>
      <c r="U65" s="162">
        <f t="shared" si="10"/>
        <v>2.5680501123968438</v>
      </c>
      <c r="V65" s="162">
        <f t="shared" si="10"/>
        <v>2.5680501123968438</v>
      </c>
      <c r="W65" s="162">
        <f t="shared" si="10"/>
        <v>2.5680501123968438</v>
      </c>
    </row>
    <row r="66" spans="1:23" ht="11.25" customHeight="1" x14ac:dyDescent="0.25">
      <c r="A66" s="124" t="s">
        <v>238</v>
      </c>
      <c r="B66" s="162">
        <f>IF(AND(B45&gt;$B$92,B45&lt;=$B$92+$B$27),B65,0)</f>
        <v>0</v>
      </c>
      <c r="C66" s="162">
        <f t="shared" ref="C66:W66" si="11">IF(AND(C45&gt;$B$92,C45&lt;=$B$92+$B$27),C65+B66,0)</f>
        <v>0</v>
      </c>
      <c r="D66" s="162">
        <f t="shared" si="11"/>
        <v>2.5680501123968438</v>
      </c>
      <c r="E66" s="162">
        <f t="shared" si="11"/>
        <v>5.1361002247936876</v>
      </c>
      <c r="F66" s="162">
        <f t="shared" si="11"/>
        <v>7.7041503371905318</v>
      </c>
      <c r="G66" s="162">
        <f t="shared" si="11"/>
        <v>10.272200449587375</v>
      </c>
      <c r="H66" s="162">
        <f t="shared" si="11"/>
        <v>12.840250561984218</v>
      </c>
      <c r="I66" s="162">
        <f t="shared" si="11"/>
        <v>15.408300674381062</v>
      </c>
      <c r="J66" s="162">
        <f t="shared" si="11"/>
        <v>17.976350786777907</v>
      </c>
      <c r="K66" s="162">
        <f t="shared" si="11"/>
        <v>20.54440089917475</v>
      </c>
      <c r="L66" s="162">
        <f t="shared" si="11"/>
        <v>23.112451011571594</v>
      </c>
      <c r="M66" s="162">
        <f t="shared" si="11"/>
        <v>25.680501123968437</v>
      </c>
      <c r="N66" s="162">
        <f t="shared" si="11"/>
        <v>28.24855123636528</v>
      </c>
      <c r="O66" s="162">
        <f t="shared" si="11"/>
        <v>30.816601348762124</v>
      </c>
      <c r="P66" s="162">
        <f t="shared" si="11"/>
        <v>33.384651461158967</v>
      </c>
      <c r="Q66" s="162">
        <f t="shared" si="11"/>
        <v>35.952701573555814</v>
      </c>
      <c r="R66" s="162">
        <f t="shared" si="11"/>
        <v>38.520751685952661</v>
      </c>
      <c r="S66" s="162">
        <f t="shared" si="11"/>
        <v>41.088801798349508</v>
      </c>
      <c r="T66" s="162">
        <f t="shared" si="11"/>
        <v>43.656851910746354</v>
      </c>
      <c r="U66" s="162">
        <f t="shared" si="11"/>
        <v>46.224902023143201</v>
      </c>
      <c r="V66" s="162">
        <f t="shared" si="11"/>
        <v>48.792952135540048</v>
      </c>
      <c r="W66" s="162">
        <f t="shared" si="11"/>
        <v>51.361002247936895</v>
      </c>
    </row>
    <row r="67" spans="1:23" ht="25.5" customHeight="1" x14ac:dyDescent="0.25">
      <c r="A67" s="163" t="s">
        <v>239</v>
      </c>
      <c r="B67" s="159">
        <f t="shared" ref="B67:W67" si="12">B64-B65</f>
        <v>0</v>
      </c>
      <c r="C67" s="159">
        <f t="shared" si="12"/>
        <v>1867174.4212495829</v>
      </c>
      <c r="D67" s="159">
        <f>D64-D65</f>
        <v>1998375.0208073023</v>
      </c>
      <c r="E67" s="159">
        <f t="shared" si="12"/>
        <v>2194090.8982376037</v>
      </c>
      <c r="F67" s="159">
        <f t="shared" si="12"/>
        <v>2409281.1191012808</v>
      </c>
      <c r="G67" s="159">
        <f t="shared" si="12"/>
        <v>2645910.8472698219</v>
      </c>
      <c r="H67" s="159">
        <f t="shared" si="12"/>
        <v>2906145.9641265273</v>
      </c>
      <c r="I67" s="159">
        <f t="shared" si="12"/>
        <v>3192373.7787432731</v>
      </c>
      <c r="J67" s="159">
        <f t="shared" si="12"/>
        <v>3507225.8928970541</v>
      </c>
      <c r="K67" s="159">
        <f t="shared" si="12"/>
        <v>3853603.4466551947</v>
      </c>
      <c r="L67" s="159">
        <f t="shared" si="12"/>
        <v>4234704.9940324631</v>
      </c>
      <c r="M67" s="159">
        <f t="shared" si="12"/>
        <v>4654057.2845122823</v>
      </c>
      <c r="N67" s="159">
        <f t="shared" si="12"/>
        <v>5115549.2552948752</v>
      </c>
      <c r="O67" s="159">
        <f t="shared" si="12"/>
        <v>5623469.5712825274</v>
      </c>
      <c r="P67" s="159">
        <f t="shared" si="12"/>
        <v>6182548.0853631636</v>
      </c>
      <c r="Q67" s="159">
        <f t="shared" si="12"/>
        <v>6798001.6308694128</v>
      </c>
      <c r="R67" s="159">
        <f t="shared" si="12"/>
        <v>7475584.6015712721</v>
      </c>
      <c r="S67" s="159">
        <f t="shared" si="12"/>
        <v>8221644.8226490067</v>
      </c>
      <c r="T67" s="159">
        <f t="shared" si="12"/>
        <v>9043185.2692785952</v>
      </c>
      <c r="U67" s="159">
        <f t="shared" si="12"/>
        <v>9947932.2482868489</v>
      </c>
      <c r="V67" s="159">
        <f t="shared" si="12"/>
        <v>10944410.72339662</v>
      </c>
      <c r="W67" s="159">
        <f t="shared" si="12"/>
        <v>12042027.536548195</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1998375.0208073023</v>
      </c>
      <c r="E69" s="158">
        <f>E67+E68</f>
        <v>2194090.8982376037</v>
      </c>
      <c r="F69" s="158">
        <f t="shared" ref="F69:W69" si="14">F67-F68</f>
        <v>2409281.1191012808</v>
      </c>
      <c r="G69" s="158">
        <f t="shared" si="14"/>
        <v>2645910.8472698219</v>
      </c>
      <c r="H69" s="158">
        <f t="shared" si="14"/>
        <v>2906145.9641265273</v>
      </c>
      <c r="I69" s="158">
        <f t="shared" si="14"/>
        <v>3192373.7787432731</v>
      </c>
      <c r="J69" s="158">
        <f t="shared" si="14"/>
        <v>3507225.8928970541</v>
      </c>
      <c r="K69" s="158">
        <f t="shared" si="14"/>
        <v>3853603.4466551947</v>
      </c>
      <c r="L69" s="158">
        <f t="shared" si="14"/>
        <v>4234704.9940324631</v>
      </c>
      <c r="M69" s="158">
        <f t="shared" si="14"/>
        <v>4654057.2845122823</v>
      </c>
      <c r="N69" s="158">
        <f t="shared" si="14"/>
        <v>5115549.2552948752</v>
      </c>
      <c r="O69" s="158">
        <f t="shared" si="14"/>
        <v>5623469.5712825274</v>
      </c>
      <c r="P69" s="158">
        <f t="shared" si="14"/>
        <v>6182548.0853631636</v>
      </c>
      <c r="Q69" s="158">
        <f t="shared" si="14"/>
        <v>6798001.6308694128</v>
      </c>
      <c r="R69" s="158">
        <f t="shared" si="14"/>
        <v>7475584.6015712721</v>
      </c>
      <c r="S69" s="158">
        <f t="shared" si="14"/>
        <v>8221644.8226490067</v>
      </c>
      <c r="T69" s="158">
        <f t="shared" si="14"/>
        <v>9043185.2692785952</v>
      </c>
      <c r="U69" s="158">
        <f t="shared" si="14"/>
        <v>9947932.2482868489</v>
      </c>
      <c r="V69" s="158">
        <f t="shared" si="14"/>
        <v>10944410.72339662</v>
      </c>
      <c r="W69" s="158">
        <f t="shared" si="14"/>
        <v>12042027.536548195</v>
      </c>
    </row>
    <row r="70" spans="1:23" ht="12" customHeight="1" x14ac:dyDescent="0.25">
      <c r="A70" s="124" t="s">
        <v>209</v>
      </c>
      <c r="B70" s="155">
        <f t="shared" ref="B70:W70" si="15">-IF(B69&gt;0, B69*$B$35, 0)</f>
        <v>0</v>
      </c>
      <c r="C70" s="155">
        <f t="shared" si="15"/>
        <v>-373434.88424991659</v>
      </c>
      <c r="D70" s="155">
        <f t="shared" si="15"/>
        <v>-399675.0041614605</v>
      </c>
      <c r="E70" s="155">
        <f t="shared" si="15"/>
        <v>-438818.17964752077</v>
      </c>
      <c r="F70" s="155">
        <f t="shared" si="15"/>
        <v>-481856.22382025619</v>
      </c>
      <c r="G70" s="155">
        <f t="shared" si="15"/>
        <v>-529182.16945396445</v>
      </c>
      <c r="H70" s="155">
        <f t="shared" si="15"/>
        <v>-581229.19282530551</v>
      </c>
      <c r="I70" s="155">
        <f t="shared" si="15"/>
        <v>-638474.75574865472</v>
      </c>
      <c r="J70" s="155">
        <f t="shared" si="15"/>
        <v>-701445.17857941089</v>
      </c>
      <c r="K70" s="155">
        <f t="shared" si="15"/>
        <v>-770720.68933103897</v>
      </c>
      <c r="L70" s="155">
        <f t="shared" si="15"/>
        <v>-846940.99880649266</v>
      </c>
      <c r="M70" s="155">
        <f t="shared" si="15"/>
        <v>-930811.45690245647</v>
      </c>
      <c r="N70" s="155">
        <f t="shared" si="15"/>
        <v>-1023109.8510589751</v>
      </c>
      <c r="O70" s="155">
        <f t="shared" si="15"/>
        <v>-1124693.9142565054</v>
      </c>
      <c r="P70" s="155">
        <f t="shared" si="15"/>
        <v>-1236509.6170726328</v>
      </c>
      <c r="Q70" s="155">
        <f t="shared" si="15"/>
        <v>-1359600.3261738827</v>
      </c>
      <c r="R70" s="155">
        <f t="shared" si="15"/>
        <v>-1495116.9203142545</v>
      </c>
      <c r="S70" s="155">
        <f t="shared" si="15"/>
        <v>-1644328.9645298014</v>
      </c>
      <c r="T70" s="155">
        <f t="shared" si="15"/>
        <v>-1808637.053855719</v>
      </c>
      <c r="U70" s="155">
        <f t="shared" si="15"/>
        <v>-1989586.4496573699</v>
      </c>
      <c r="V70" s="155">
        <f t="shared" si="15"/>
        <v>-2188882.1446793242</v>
      </c>
      <c r="W70" s="155">
        <f t="shared" si="15"/>
        <v>-2408405.5073096394</v>
      </c>
    </row>
    <row r="71" spans="1:23" ht="12.75" customHeight="1" thickBot="1" x14ac:dyDescent="0.3">
      <c r="A71" s="164" t="s">
        <v>242</v>
      </c>
      <c r="B71" s="165">
        <f t="shared" ref="B71:W71" si="16">B69+B70</f>
        <v>0</v>
      </c>
      <c r="C71" s="165">
        <f>C69+C70</f>
        <v>1493739.5369996664</v>
      </c>
      <c r="D71" s="165">
        <f t="shared" si="16"/>
        <v>1598700.0166458418</v>
      </c>
      <c r="E71" s="165">
        <f t="shared" si="16"/>
        <v>1755272.7185900831</v>
      </c>
      <c r="F71" s="165">
        <f t="shared" si="16"/>
        <v>1927424.8952810247</v>
      </c>
      <c r="G71" s="165">
        <f t="shared" si="16"/>
        <v>2116728.6778158573</v>
      </c>
      <c r="H71" s="165">
        <f t="shared" si="16"/>
        <v>2324916.771301222</v>
      </c>
      <c r="I71" s="165">
        <f t="shared" si="16"/>
        <v>2553899.0229946184</v>
      </c>
      <c r="J71" s="165">
        <f t="shared" si="16"/>
        <v>2805780.7143176431</v>
      </c>
      <c r="K71" s="165">
        <f t="shared" si="16"/>
        <v>3082882.7573241559</v>
      </c>
      <c r="L71" s="165">
        <f t="shared" si="16"/>
        <v>3387763.9952259706</v>
      </c>
      <c r="M71" s="165">
        <f t="shared" si="16"/>
        <v>3723245.8276098259</v>
      </c>
      <c r="N71" s="165">
        <f t="shared" si="16"/>
        <v>4092439.4042359004</v>
      </c>
      <c r="O71" s="165">
        <f t="shared" si="16"/>
        <v>4498775.6570260217</v>
      </c>
      <c r="P71" s="165">
        <f t="shared" si="16"/>
        <v>4946038.4682905311</v>
      </c>
      <c r="Q71" s="165">
        <f t="shared" si="16"/>
        <v>5438401.3046955299</v>
      </c>
      <c r="R71" s="165">
        <f t="shared" si="16"/>
        <v>5980467.6812570179</v>
      </c>
      <c r="S71" s="165">
        <f t="shared" si="16"/>
        <v>6577315.8581192056</v>
      </c>
      <c r="T71" s="165">
        <f t="shared" si="16"/>
        <v>7234548.2154228762</v>
      </c>
      <c r="U71" s="165">
        <f t="shared" si="16"/>
        <v>7958345.7986294795</v>
      </c>
      <c r="V71" s="165">
        <f t="shared" si="16"/>
        <v>8755528.5787172951</v>
      </c>
      <c r="W71" s="165">
        <f t="shared" si="16"/>
        <v>9633622.0292385556</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1998375.0208073023</v>
      </c>
      <c r="E74" s="159">
        <f t="shared" si="18"/>
        <v>2194090.8982376037</v>
      </c>
      <c r="F74" s="159">
        <f t="shared" si="18"/>
        <v>2409281.1191012808</v>
      </c>
      <c r="G74" s="159">
        <f t="shared" si="18"/>
        <v>2645910.8472698219</v>
      </c>
      <c r="H74" s="159">
        <f t="shared" si="18"/>
        <v>2906145.9641265273</v>
      </c>
      <c r="I74" s="159">
        <f t="shared" si="18"/>
        <v>3192373.7787432731</v>
      </c>
      <c r="J74" s="159">
        <f t="shared" si="18"/>
        <v>3507225.8928970541</v>
      </c>
      <c r="K74" s="159">
        <f t="shared" si="18"/>
        <v>3853603.4466551947</v>
      </c>
      <c r="L74" s="159">
        <f t="shared" si="18"/>
        <v>4234704.9940324631</v>
      </c>
      <c r="M74" s="159">
        <f t="shared" si="18"/>
        <v>4654057.2845122823</v>
      </c>
      <c r="N74" s="159">
        <f t="shared" si="18"/>
        <v>5115549.2552948752</v>
      </c>
      <c r="O74" s="159">
        <f t="shared" si="18"/>
        <v>5623469.5712825274</v>
      </c>
      <c r="P74" s="159">
        <f t="shared" si="18"/>
        <v>6182548.0853631636</v>
      </c>
      <c r="Q74" s="159">
        <f t="shared" si="18"/>
        <v>6798001.6308694128</v>
      </c>
      <c r="R74" s="159">
        <f t="shared" si="18"/>
        <v>7475584.6015712721</v>
      </c>
      <c r="S74" s="159">
        <f t="shared" si="18"/>
        <v>8221644.8226490067</v>
      </c>
      <c r="T74" s="159">
        <f t="shared" si="18"/>
        <v>9043185.2692785952</v>
      </c>
      <c r="U74" s="159">
        <f t="shared" si="18"/>
        <v>9947932.2482868489</v>
      </c>
      <c r="V74" s="159">
        <f t="shared" si="18"/>
        <v>10944410.72339662</v>
      </c>
      <c r="W74" s="159">
        <f t="shared" si="18"/>
        <v>12042027.536548195</v>
      </c>
    </row>
    <row r="75" spans="1:23" ht="12" customHeight="1" x14ac:dyDescent="0.25">
      <c r="A75" s="124" t="s">
        <v>237</v>
      </c>
      <c r="B75" s="155">
        <f t="shared" ref="B75:W75" si="19">B65</f>
        <v>0</v>
      </c>
      <c r="C75" s="155">
        <f t="shared" si="19"/>
        <v>0</v>
      </c>
      <c r="D75" s="155">
        <f t="shared" si="19"/>
        <v>2.5680501123968438</v>
      </c>
      <c r="E75" s="155">
        <f t="shared" si="19"/>
        <v>2.5680501123968438</v>
      </c>
      <c r="F75" s="155">
        <f t="shared" si="19"/>
        <v>2.5680501123968438</v>
      </c>
      <c r="G75" s="155">
        <f t="shared" si="19"/>
        <v>2.5680501123968438</v>
      </c>
      <c r="H75" s="155">
        <f t="shared" si="19"/>
        <v>2.5680501123968438</v>
      </c>
      <c r="I75" s="155">
        <f t="shared" si="19"/>
        <v>2.5680501123968438</v>
      </c>
      <c r="J75" s="155">
        <f t="shared" si="19"/>
        <v>2.5680501123968438</v>
      </c>
      <c r="K75" s="155">
        <f t="shared" si="19"/>
        <v>2.5680501123968438</v>
      </c>
      <c r="L75" s="155">
        <f t="shared" si="19"/>
        <v>2.5680501123968438</v>
      </c>
      <c r="M75" s="155">
        <f t="shared" si="19"/>
        <v>2.5680501123968438</v>
      </c>
      <c r="N75" s="155">
        <f t="shared" si="19"/>
        <v>2.5680501123968438</v>
      </c>
      <c r="O75" s="155">
        <f t="shared" si="19"/>
        <v>2.5680501123968438</v>
      </c>
      <c r="P75" s="155">
        <f t="shared" si="19"/>
        <v>2.5680501123968438</v>
      </c>
      <c r="Q75" s="155">
        <f t="shared" si="19"/>
        <v>2.5680501123968438</v>
      </c>
      <c r="R75" s="155">
        <f t="shared" si="19"/>
        <v>2.5680501123968438</v>
      </c>
      <c r="S75" s="155">
        <f t="shared" si="19"/>
        <v>2.5680501123968438</v>
      </c>
      <c r="T75" s="155">
        <f t="shared" si="19"/>
        <v>2.5680501123968438</v>
      </c>
      <c r="U75" s="155">
        <f t="shared" si="19"/>
        <v>2.5680501123968438</v>
      </c>
      <c r="V75" s="155">
        <f t="shared" si="19"/>
        <v>2.5680501123968438</v>
      </c>
      <c r="W75" s="155">
        <f t="shared" si="19"/>
        <v>2.5680501123968438</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-399675.0041614605</v>
      </c>
      <c r="E77" s="162">
        <f>IF(SUM($B$70:E70)+SUM($B$77:D77)&gt;0,0,SUM($B$70:E70)-SUM($B$77:D77))</f>
        <v>-438818.17964752065</v>
      </c>
      <c r="F77" s="162">
        <f>IF(SUM($B$70:F70)+SUM($B$77:E77)&gt;0,0,SUM($B$70:F70)-SUM($B$77:E77))</f>
        <v>-481856.22382025607</v>
      </c>
      <c r="G77" s="162">
        <f>IF(SUM($B$70:G70)+SUM($B$77:F77)&gt;0,0,SUM($B$70:G70)-SUM($B$77:F77))</f>
        <v>-529182.16945396457</v>
      </c>
      <c r="H77" s="162">
        <f>IF(SUM($B$70:H70)+SUM($B$77:G77)&gt;0,0,SUM($B$70:H70)-SUM($B$77:G77))</f>
        <v>-581229.19282530528</v>
      </c>
      <c r="I77" s="162">
        <f>IF(SUM($B$70:I70)+SUM($B$77:H77)&gt;0,0,SUM($B$70:I70)-SUM($B$77:H77))</f>
        <v>-638474.75574865472</v>
      </c>
      <c r="J77" s="162">
        <f>IF(SUM($B$70:J70)+SUM($B$77:I77)&gt;0,0,SUM($B$70:J70)-SUM($B$77:I77))</f>
        <v>-701445.178579411</v>
      </c>
      <c r="K77" s="162">
        <f>IF(SUM($B$70:K70)+SUM($B$77:J77)&gt;0,0,SUM($B$70:K70)-SUM($B$77:J77))</f>
        <v>-770720.68933103932</v>
      </c>
      <c r="L77" s="162">
        <f>IF(SUM($B$70:L70)+SUM($B$77:K77)&gt;0,0,SUM($B$70:L70)-SUM($B$77:K77))</f>
        <v>-846940.99880649243</v>
      </c>
      <c r="M77" s="162">
        <f>IF(SUM($B$70:M70)+SUM($B$77:L77)&gt;0,0,SUM($B$70:M70)-SUM($B$77:L77))</f>
        <v>-930811.45690245647</v>
      </c>
      <c r="N77" s="162">
        <f>IF(SUM($B$70:N70)+SUM($B$77:M77)&gt;0,0,SUM($B$70:N70)-SUM($B$77:M77))</f>
        <v>-1023109.8510589749</v>
      </c>
      <c r="O77" s="162">
        <f>IF(SUM($B$70:O70)+SUM($B$77:N77)&gt;0,0,SUM($B$70:O70)-SUM($B$77:N77))</f>
        <v>-1124693.9142565057</v>
      </c>
      <c r="P77" s="162">
        <f>IF(SUM($B$70:P70)+SUM($B$77:O77)&gt;0,0,SUM($B$70:P70)-SUM($B$77:O77))</f>
        <v>-1236509.6170726325</v>
      </c>
      <c r="Q77" s="162">
        <f>IF(SUM($B$70:Q70)+SUM($B$77:P77)&gt;0,0,SUM($B$70:Q70)-SUM($B$77:P77))</f>
        <v>-1359600.3261738829</v>
      </c>
      <c r="R77" s="162">
        <f>IF(SUM($B$70:R70)+SUM($B$77:Q77)&gt;0,0,SUM($B$70:R70)-SUM($B$77:Q77))</f>
        <v>-1495116.9203142542</v>
      </c>
      <c r="S77" s="162">
        <f>IF(SUM($B$70:S70)+SUM($B$77:R77)&gt;0,0,SUM($B$70:S70)-SUM($B$77:R77))</f>
        <v>-1644328.9645298012</v>
      </c>
      <c r="T77" s="162">
        <f>IF(SUM($B$70:T70)+SUM($B$77:S77)&gt;0,0,SUM($B$70:T70)-SUM($B$77:S77))</f>
        <v>-1808637.053855719</v>
      </c>
      <c r="U77" s="162">
        <f>IF(SUM($B$70:U70)+SUM($B$77:T77)&gt;0,0,SUM($B$70:U70)-SUM($B$77:T77))</f>
        <v>-1989586.4496573694</v>
      </c>
      <c r="V77" s="162">
        <f>IF(SUM($B$70:V70)+SUM($B$77:U77)&gt;0,0,SUM($B$70:V70)-SUM($B$77:U77))</f>
        <v>-2188882.1446793228</v>
      </c>
      <c r="W77" s="162">
        <f>IF(SUM($B$70:W70)+SUM($B$77:V77)&gt;0,0,SUM($B$70:W70)-SUM($B$77:V77))</f>
        <v>-2408405.507309638</v>
      </c>
    </row>
    <row r="78" spans="1:23" ht="12" customHeight="1" x14ac:dyDescent="0.25">
      <c r="A78" s="124" t="s">
        <v>244</v>
      </c>
      <c r="B78" s="155">
        <f t="shared" ref="B78:W78" si="21">(B57*0.2-B58*0.2)</f>
        <v>0</v>
      </c>
      <c r="C78" s="155">
        <f t="shared" si="21"/>
        <v>373434.88424991659</v>
      </c>
      <c r="D78" s="155">
        <f t="shared" si="21"/>
        <v>399675.51777148299</v>
      </c>
      <c r="E78" s="155">
        <f t="shared" si="21"/>
        <v>438818.69325754332</v>
      </c>
      <c r="F78" s="155">
        <f t="shared" si="21"/>
        <v>481856.73743027874</v>
      </c>
      <c r="G78" s="155">
        <f t="shared" si="21"/>
        <v>529182.68306398683</v>
      </c>
      <c r="H78" s="155">
        <f t="shared" si="21"/>
        <v>581229.70643532788</v>
      </c>
      <c r="I78" s="155">
        <f t="shared" si="21"/>
        <v>638475.26935867721</v>
      </c>
      <c r="J78" s="155">
        <f t="shared" si="21"/>
        <v>701445.69218943338</v>
      </c>
      <c r="K78" s="155">
        <f t="shared" si="21"/>
        <v>770721.20294106146</v>
      </c>
      <c r="L78" s="155">
        <f t="shared" si="21"/>
        <v>846941.51241651515</v>
      </c>
      <c r="M78" s="155">
        <f t="shared" si="21"/>
        <v>930811.97051247896</v>
      </c>
      <c r="N78" s="155">
        <f t="shared" si="21"/>
        <v>1023110.3646689977</v>
      </c>
      <c r="O78" s="155">
        <f t="shared" si="21"/>
        <v>1124694.427866528</v>
      </c>
      <c r="P78" s="155">
        <f t="shared" si="21"/>
        <v>1236510.1306826554</v>
      </c>
      <c r="Q78" s="155">
        <f t="shared" si="21"/>
        <v>1359600.8397839051</v>
      </c>
      <c r="R78" s="155">
        <f t="shared" si="21"/>
        <v>1495117.4339242768</v>
      </c>
      <c r="S78" s="155">
        <f t="shared" si="21"/>
        <v>1644329.478139824</v>
      </c>
      <c r="T78" s="155">
        <f t="shared" si="21"/>
        <v>1808637.5674657414</v>
      </c>
      <c r="U78" s="155">
        <f t="shared" si="21"/>
        <v>1989586.9632673922</v>
      </c>
      <c r="V78" s="155">
        <f t="shared" si="21"/>
        <v>2188882.6582893464</v>
      </c>
      <c r="W78" s="155">
        <f t="shared" si="21"/>
        <v>2408406.0209196615</v>
      </c>
    </row>
    <row r="79" spans="1:23" ht="12" customHeight="1" x14ac:dyDescent="0.25">
      <c r="A79" s="124" t="s">
        <v>245</v>
      </c>
      <c r="B79" s="162">
        <f>-B57*(B37)</f>
        <v>0</v>
      </c>
      <c r="C79" s="162">
        <f t="shared" ref="C79:W79" si="22">-(C57-B57)*$B$37</f>
        <v>-186717.4421249583</v>
      </c>
      <c r="D79" s="162">
        <f t="shared" si="22"/>
        <v>-13120.511675786716</v>
      </c>
      <c r="E79" s="162">
        <f t="shared" si="22"/>
        <v>-19571.582093319925</v>
      </c>
      <c r="F79" s="162">
        <f t="shared" si="22"/>
        <v>-21519.01643665745</v>
      </c>
      <c r="G79" s="162">
        <f t="shared" si="22"/>
        <v>-23662.967167143852</v>
      </c>
      <c r="H79" s="162">
        <f t="shared" si="22"/>
        <v>-26023.506035960279</v>
      </c>
      <c r="I79" s="162">
        <f t="shared" si="22"/>
        <v>-28622.775811964369</v>
      </c>
      <c r="J79" s="162">
        <f t="shared" si="22"/>
        <v>-31485.205765667837</v>
      </c>
      <c r="K79" s="162">
        <f t="shared" si="22"/>
        <v>-34637.749726103808</v>
      </c>
      <c r="L79" s="162">
        <f t="shared" si="22"/>
        <v>-38110.149088016573</v>
      </c>
      <c r="M79" s="162">
        <f t="shared" si="22"/>
        <v>-41935.223398271672</v>
      </c>
      <c r="N79" s="162">
        <f t="shared" si="22"/>
        <v>-46149.191428549122</v>
      </c>
      <c r="O79" s="162">
        <f t="shared" si="22"/>
        <v>-50792.025949054958</v>
      </c>
      <c r="P79" s="162">
        <f t="shared" si="22"/>
        <v>-55907.84575835336</v>
      </c>
      <c r="Q79" s="162">
        <f t="shared" si="22"/>
        <v>-61545.348900914658</v>
      </c>
      <c r="R79" s="162">
        <f t="shared" si="22"/>
        <v>-67758.291420475682</v>
      </c>
      <c r="S79" s="162">
        <f t="shared" si="22"/>
        <v>-74606.016458063197</v>
      </c>
      <c r="T79" s="162">
        <f t="shared" si="22"/>
        <v>-82154.039013248592</v>
      </c>
      <c r="U79" s="162">
        <f t="shared" si="22"/>
        <v>-90474.692251115106</v>
      </c>
      <c r="V79" s="162">
        <f t="shared" si="22"/>
        <v>-99647.841861266832</v>
      </c>
      <c r="W79" s="162">
        <f t="shared" si="22"/>
        <v>-109761.67566544731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1585582.0730201674</v>
      </c>
      <c r="E82" s="159">
        <f t="shared" si="24"/>
        <v>1735703.7045468758</v>
      </c>
      <c r="F82" s="159">
        <f t="shared" si="24"/>
        <v>1905908.4468944799</v>
      </c>
      <c r="G82" s="159">
        <f t="shared" si="24"/>
        <v>2093068.278698826</v>
      </c>
      <c r="H82" s="159">
        <f t="shared" si="24"/>
        <v>2298895.8333153743</v>
      </c>
      <c r="I82" s="159">
        <f t="shared" si="24"/>
        <v>2525278.8152327668</v>
      </c>
      <c r="J82" s="159">
        <f t="shared" si="24"/>
        <v>2774298.0766020878</v>
      </c>
      <c r="K82" s="159">
        <f t="shared" si="24"/>
        <v>3048247.5756481644</v>
      </c>
      <c r="L82" s="159">
        <f t="shared" si="24"/>
        <v>3349656.4141880665</v>
      </c>
      <c r="M82" s="159">
        <f t="shared" si="24"/>
        <v>3681313.172261667</v>
      </c>
      <c r="N82" s="159">
        <f t="shared" si="24"/>
        <v>4046292.7808574638</v>
      </c>
      <c r="O82" s="159">
        <f t="shared" si="24"/>
        <v>4447986.199127079</v>
      </c>
      <c r="P82" s="159">
        <f t="shared" si="24"/>
        <v>4890133.1905822903</v>
      </c>
      <c r="Q82" s="159">
        <f t="shared" si="24"/>
        <v>5376858.5238447282</v>
      </c>
      <c r="R82" s="159">
        <f t="shared" si="24"/>
        <v>5912711.9578866549</v>
      </c>
      <c r="S82" s="159">
        <f t="shared" si="24"/>
        <v>6502712.4097112548</v>
      </c>
      <c r="T82" s="159">
        <f t="shared" si="24"/>
        <v>7152396.7444597399</v>
      </c>
      <c r="U82" s="159">
        <f t="shared" si="24"/>
        <v>7867873.674428477</v>
      </c>
      <c r="V82" s="159">
        <f t="shared" si="24"/>
        <v>8655883.3049061429</v>
      </c>
      <c r="W82" s="159">
        <f t="shared" si="24"/>
        <v>9523862.9216232225</v>
      </c>
    </row>
    <row r="83" spans="1:23" ht="12" customHeight="1" x14ac:dyDescent="0.25">
      <c r="A83" s="147" t="s">
        <v>249</v>
      </c>
      <c r="B83" s="159">
        <f>SUM($B$82:B82)</f>
        <v>0</v>
      </c>
      <c r="C83" s="159">
        <f>SUM(B82:C82)</f>
        <v>977375.2548747079</v>
      </c>
      <c r="D83" s="159">
        <f>SUM(B82:D82)</f>
        <v>2562957.3278948753</v>
      </c>
      <c r="E83" s="159">
        <f>SUM($B$82:E82)</f>
        <v>4298661.0324417511</v>
      </c>
      <c r="F83" s="159">
        <f>SUM($B$82:F82)</f>
        <v>6204569.479336231</v>
      </c>
      <c r="G83" s="159">
        <f>SUM($B$82:G82)</f>
        <v>8297637.7580350572</v>
      </c>
      <c r="H83" s="159">
        <f>SUM($B$82:H82)</f>
        <v>10596533.591350432</v>
      </c>
      <c r="I83" s="159">
        <f>SUM($B$82:I82)</f>
        <v>13121812.406583199</v>
      </c>
      <c r="J83" s="159">
        <f>SUM($B$82:J82)</f>
        <v>15896110.483185288</v>
      </c>
      <c r="K83" s="159">
        <f>SUM($B$82:K82)</f>
        <v>18944358.05883345</v>
      </c>
      <c r="L83" s="159">
        <f>SUM($B$82:L82)</f>
        <v>22294014.473021515</v>
      </c>
      <c r="M83" s="159">
        <f>SUM($B$82:M82)</f>
        <v>25975327.645283181</v>
      </c>
      <c r="N83" s="159">
        <f>SUM($B$82:N82)</f>
        <v>30021620.426140644</v>
      </c>
      <c r="O83" s="159">
        <f>SUM($B$82:O82)</f>
        <v>34469606.625267722</v>
      </c>
      <c r="P83" s="159">
        <f>SUM($B$82:P82)</f>
        <v>39359739.815850012</v>
      </c>
      <c r="Q83" s="159">
        <f>SUM($B$82:Q82)</f>
        <v>44736598.339694738</v>
      </c>
      <c r="R83" s="159">
        <f>SUM($B$82:R82)</f>
        <v>50649310.29758139</v>
      </c>
      <c r="S83" s="159">
        <f>SUM($B$82:S82)</f>
        <v>57152022.707292646</v>
      </c>
      <c r="T83" s="159">
        <f>SUM($B$82:T82)</f>
        <v>64304419.451752387</v>
      </c>
      <c r="U83" s="159">
        <f>SUM($B$82:U82)</f>
        <v>72172293.126180857</v>
      </c>
      <c r="V83" s="159">
        <f>SUM($B$82:V82)</f>
        <v>80828176.431087002</v>
      </c>
      <c r="W83" s="159">
        <f>SUM($B$82:W82)</f>
        <v>90352039.352710217</v>
      </c>
    </row>
    <row r="84" spans="1:23" ht="12" customHeight="1" x14ac:dyDescent="0.25">
      <c r="A84" s="124" t="s">
        <v>250</v>
      </c>
      <c r="B84" s="168">
        <f t="shared" ref="B84:W84" si="25">IF(B45&lt;=$B$92,1,1/(1+$B$42)^(B45-$B$92))</f>
        <v>1</v>
      </c>
      <c r="C84" s="168">
        <f t="shared" si="25"/>
        <v>1</v>
      </c>
      <c r="D84" s="168">
        <f t="shared" si="25"/>
        <v>0.88495575221238942</v>
      </c>
      <c r="E84" s="168">
        <f t="shared" si="25"/>
        <v>0.78314668337379612</v>
      </c>
      <c r="F84" s="168">
        <f t="shared" si="25"/>
        <v>0.69305016227769578</v>
      </c>
      <c r="G84" s="168">
        <f t="shared" si="25"/>
        <v>0.61331872767937679</v>
      </c>
      <c r="H84" s="168">
        <f t="shared" si="25"/>
        <v>0.54275993599944861</v>
      </c>
      <c r="I84" s="168">
        <f t="shared" si="25"/>
        <v>0.48031852743314046</v>
      </c>
      <c r="J84" s="168">
        <f t="shared" si="25"/>
        <v>0.425060643746142</v>
      </c>
      <c r="K84" s="168">
        <f t="shared" si="25"/>
        <v>0.37615986172224958</v>
      </c>
      <c r="L84" s="168">
        <f t="shared" si="25"/>
        <v>0.33288483338252178</v>
      </c>
      <c r="M84" s="168">
        <f t="shared" si="25"/>
        <v>0.2945883481261255</v>
      </c>
      <c r="N84" s="168">
        <f t="shared" si="25"/>
        <v>0.26069765320896066</v>
      </c>
      <c r="O84" s="168">
        <f t="shared" si="25"/>
        <v>0.23070588779554044</v>
      </c>
      <c r="P84" s="168">
        <f t="shared" si="25"/>
        <v>0.20416450247392959</v>
      </c>
      <c r="Q84" s="168">
        <f t="shared" si="25"/>
        <v>0.18067655086188467</v>
      </c>
      <c r="R84" s="168">
        <f t="shared" si="25"/>
        <v>0.15989075297511918</v>
      </c>
      <c r="S84" s="168">
        <f t="shared" si="25"/>
        <v>0.14149624157090193</v>
      </c>
      <c r="T84" s="168">
        <f t="shared" si="25"/>
        <v>0.12521791289460349</v>
      </c>
      <c r="U84" s="168">
        <f t="shared" si="25"/>
        <v>0.1108123122961093</v>
      </c>
      <c r="V84" s="168">
        <f t="shared" si="25"/>
        <v>9.8063993182397627E-2</v>
      </c>
      <c r="W84" s="168">
        <f t="shared" si="25"/>
        <v>8.678229485167932E-2</v>
      </c>
    </row>
    <row r="85" spans="1:23" ht="27.75" customHeight="1" x14ac:dyDescent="0.25">
      <c r="A85" s="163" t="s">
        <v>251</v>
      </c>
      <c r="B85" s="159">
        <f>B83*B84</f>
        <v>0</v>
      </c>
      <c r="C85" s="159">
        <f t="shared" ref="C85:W85" si="26">C82*C84</f>
        <v>977375.2548747079</v>
      </c>
      <c r="D85" s="159">
        <f t="shared" si="26"/>
        <v>1403169.9761240419</v>
      </c>
      <c r="E85" s="159">
        <f t="shared" si="26"/>
        <v>1359310.5995354971</v>
      </c>
      <c r="F85" s="159">
        <f t="shared" si="26"/>
        <v>1320890.1584066504</v>
      </c>
      <c r="G85" s="159">
        <f t="shared" si="26"/>
        <v>1283717.9736376272</v>
      </c>
      <c r="H85" s="159">
        <f t="shared" si="26"/>
        <v>1247748.5553596516</v>
      </c>
      <c r="I85" s="159">
        <f t="shared" si="26"/>
        <v>1212938.2018907082</v>
      </c>
      <c r="J85" s="159">
        <f t="shared" si="26"/>
        <v>1179244.926384167</v>
      </c>
      <c r="K85" s="159">
        <f t="shared" si="26"/>
        <v>1146628.386550996</v>
      </c>
      <c r="L85" s="159">
        <f t="shared" si="26"/>
        <v>1115049.8173256898</v>
      </c>
      <c r="M85" s="159">
        <f t="shared" si="26"/>
        <v>1084471.9663515114</v>
      </c>
      <c r="N85" s="159">
        <f t="shared" si="26"/>
        <v>1054859.0321659001</v>
      </c>
      <c r="O85" s="159">
        <f t="shared" si="26"/>
        <v>1026176.6049719242</v>
      </c>
      <c r="P85" s="159">
        <f t="shared" si="26"/>
        <v>998391.60988648317</v>
      </c>
      <c r="Q85" s="159">
        <f t="shared" si="26"/>
        <v>971472.25256059016</v>
      </c>
      <c r="R85" s="159">
        <f t="shared" si="26"/>
        <v>945387.96707148838</v>
      </c>
      <c r="S85" s="159">
        <f t="shared" si="26"/>
        <v>920109.36599060555</v>
      </c>
      <c r="T85" s="159">
        <f t="shared" si="26"/>
        <v>895608.19253540528</v>
      </c>
      <c r="U85" s="159">
        <f t="shared" si="26"/>
        <v>871857.27471710532</v>
      </c>
      <c r="V85" s="159">
        <f t="shared" si="26"/>
        <v>848830.48139994545</v>
      </c>
      <c r="W85" s="159">
        <f t="shared" si="26"/>
        <v>826502.68019128253</v>
      </c>
    </row>
    <row r="86" spans="1:23" ht="21.75" customHeight="1" x14ac:dyDescent="0.25">
      <c r="A86" s="163" t="s">
        <v>252</v>
      </c>
      <c r="B86" s="159">
        <f>SUM(B85)</f>
        <v>0</v>
      </c>
      <c r="C86" s="159">
        <f t="shared" ref="C86:W86" si="27">C85+B86</f>
        <v>977375.2548747079</v>
      </c>
      <c r="D86" s="159">
        <f t="shared" si="27"/>
        <v>2380545.2309987498</v>
      </c>
      <c r="E86" s="159">
        <f t="shared" si="27"/>
        <v>3739855.8305342468</v>
      </c>
      <c r="F86" s="159">
        <f t="shared" si="27"/>
        <v>5060745.9889408974</v>
      </c>
      <c r="G86" s="159">
        <f t="shared" si="27"/>
        <v>6344463.9625785248</v>
      </c>
      <c r="H86" s="159">
        <f t="shared" si="27"/>
        <v>7592212.5179381762</v>
      </c>
      <c r="I86" s="159">
        <f t="shared" si="27"/>
        <v>8805150.719828885</v>
      </c>
      <c r="J86" s="159">
        <f t="shared" si="27"/>
        <v>9984395.6462130528</v>
      </c>
      <c r="K86" s="159">
        <f t="shared" si="27"/>
        <v>11131024.032764049</v>
      </c>
      <c r="L86" s="159">
        <f t="shared" si="27"/>
        <v>12246073.85008974</v>
      </c>
      <c r="M86" s="159">
        <f t="shared" si="27"/>
        <v>13330545.816441251</v>
      </c>
      <c r="N86" s="159">
        <f t="shared" si="27"/>
        <v>14385404.848607151</v>
      </c>
      <c r="O86" s="159">
        <f t="shared" si="27"/>
        <v>15411581.453579076</v>
      </c>
      <c r="P86" s="159">
        <f t="shared" si="27"/>
        <v>16409973.063465558</v>
      </c>
      <c r="Q86" s="159">
        <f t="shared" si="27"/>
        <v>17381445.316026147</v>
      </c>
      <c r="R86" s="159">
        <f t="shared" si="27"/>
        <v>18326833.283097636</v>
      </c>
      <c r="S86" s="159">
        <f t="shared" si="27"/>
        <v>19246942.649088241</v>
      </c>
      <c r="T86" s="159">
        <f t="shared" si="27"/>
        <v>20142550.841623645</v>
      </c>
      <c r="U86" s="159">
        <f t="shared" si="27"/>
        <v>21014408.116340749</v>
      </c>
      <c r="V86" s="159">
        <f t="shared" si="27"/>
        <v>21863238.597740695</v>
      </c>
      <c r="W86" s="159">
        <f t="shared" si="27"/>
        <v>22689741.277931977</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89.881753933889527</v>
      </c>
      <c r="D100" s="181">
        <v>87.31370382149268</v>
      </c>
      <c r="E100" s="181">
        <v>84.745653709095834</v>
      </c>
      <c r="F100" s="181">
        <v>82.177603596698987</v>
      </c>
      <c r="G100" s="181">
        <v>79.60955348430214</v>
      </c>
      <c r="H100" s="181">
        <v>77.041503371905293</v>
      </c>
      <c r="I100" s="181">
        <v>74.473453259508446</v>
      </c>
      <c r="J100" s="181">
        <v>71.905403147111599</v>
      </c>
      <c r="K100" s="181">
        <v>69.337353034714752</v>
      </c>
      <c r="L100" s="181">
        <v>66.769302922317905</v>
      </c>
      <c r="M100" s="181">
        <v>64.201252809921058</v>
      </c>
      <c r="N100" s="181">
        <v>61.633202697524212</v>
      </c>
      <c r="O100" s="181">
        <v>59.065152585127365</v>
      </c>
      <c r="P100" s="181">
        <v>56.497102472730518</v>
      </c>
      <c r="Q100" s="181">
        <v>53.929052360333671</v>
      </c>
      <c r="R100" s="181">
        <v>51.361002247936824</v>
      </c>
      <c r="S100" s="181">
        <v>48.792952135539977</v>
      </c>
      <c r="T100" s="181">
        <v>46.22490202314313</v>
      </c>
      <c r="U100" s="181">
        <v>43.656851910746283</v>
      </c>
      <c r="V100" s="181">
        <v>41.088801798349436</v>
      </c>
      <c r="W100" s="181">
        <v>38.52075168595259</v>
      </c>
    </row>
    <row r="101" spans="1:23" ht="60" x14ac:dyDescent="0.25">
      <c r="A101" s="185" t="s">
        <v>261</v>
      </c>
      <c r="B101" s="54" t="s">
        <v>262</v>
      </c>
      <c r="C101" s="186">
        <v>0</v>
      </c>
      <c r="D101" s="186">
        <v>1505248.6478346745</v>
      </c>
      <c r="E101" s="186">
        <v>1179815.2397699936</v>
      </c>
      <c r="F101" s="186">
        <v>1099269.1563432375</v>
      </c>
      <c r="G101" s="186">
        <v>1082032.0427966376</v>
      </c>
      <c r="H101" s="186">
        <v>1091956.9072377316</v>
      </c>
      <c r="I101" s="186">
        <v>1117149.6889270812</v>
      </c>
      <c r="J101" s="186">
        <v>1152659.3256977883</v>
      </c>
      <c r="K101" s="186">
        <v>1196151.4996408133</v>
      </c>
      <c r="L101" s="186">
        <v>1246467.7584217323</v>
      </c>
      <c r="M101" s="186">
        <v>1303050.3624414154</v>
      </c>
      <c r="N101" s="186">
        <v>1365682.0550543789</v>
      </c>
      <c r="O101" s="186">
        <v>1434357.1658520468</v>
      </c>
      <c r="P101" s="186">
        <v>1509213.4466349094</v>
      </c>
      <c r="Q101" s="186">
        <v>1590494.3942256467</v>
      </c>
      <c r="R101" s="186">
        <v>1678527.957215304</v>
      </c>
      <c r="S101" s="186">
        <v>1773714.5874411995</v>
      </c>
      <c r="T101" s="186">
        <v>1876520.9223107554</v>
      </c>
      <c r="U101" s="186">
        <v>1987477.048015753</v>
      </c>
      <c r="V101" s="186">
        <v>2107176.1707677827</v>
      </c>
      <c r="W101" s="186">
        <v>2236276.0069842688</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DCAFA-0DF8-4976-BA26-24ED79A58C25}">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O_Ч2_19</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Установка трансформаторов тока в соответствии с Федеральным законом от 27.12.2018 № 522-ФЗ  при выходе из строя ТТ (комплект 15 шт.) потребителя, класс напряжения 0,4 кВ (26 точек учета)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45457</v>
      </c>
      <c r="F32" s="199">
        <v>45457</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45487</v>
      </c>
      <c r="F35" s="199">
        <v>45487</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45517</v>
      </c>
      <c r="F37" s="199">
        <v>45517</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45547</v>
      </c>
      <c r="F39" s="199">
        <v>45547</v>
      </c>
      <c r="G39" s="200"/>
      <c r="H39" s="200"/>
      <c r="I39" s="200" t="s">
        <v>276</v>
      </c>
      <c r="J39" s="200" t="s">
        <v>276</v>
      </c>
    </row>
    <row r="40" spans="1:10" s="4" customFormat="1" x14ac:dyDescent="0.25">
      <c r="A40" s="193" t="s">
        <v>304</v>
      </c>
      <c r="B40" s="202" t="s">
        <v>305</v>
      </c>
      <c r="C40" s="199" t="s">
        <v>84</v>
      </c>
      <c r="D40" s="199" t="s">
        <v>84</v>
      </c>
      <c r="E40" s="199">
        <v>45557</v>
      </c>
      <c r="F40" s="199">
        <v>45557</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45587</v>
      </c>
      <c r="F42" s="199">
        <v>45587</v>
      </c>
      <c r="G42" s="200"/>
      <c r="H42" s="200"/>
      <c r="I42" s="200" t="s">
        <v>276</v>
      </c>
      <c r="J42" s="200" t="s">
        <v>276</v>
      </c>
    </row>
    <row r="43" spans="1:10" s="4" customFormat="1" x14ac:dyDescent="0.25">
      <c r="A43" s="193" t="s">
        <v>309</v>
      </c>
      <c r="B43" s="202" t="s">
        <v>310</v>
      </c>
      <c r="C43" s="199" t="s">
        <v>84</v>
      </c>
      <c r="D43" s="199" t="s">
        <v>84</v>
      </c>
      <c r="E43" s="199">
        <v>45587</v>
      </c>
      <c r="F43" s="199">
        <v>45587</v>
      </c>
      <c r="G43" s="200"/>
      <c r="H43" s="200"/>
      <c r="I43" s="200" t="s">
        <v>276</v>
      </c>
      <c r="J43" s="200" t="s">
        <v>276</v>
      </c>
    </row>
    <row r="44" spans="1:10" s="4" customFormat="1" x14ac:dyDescent="0.25">
      <c r="A44" s="193" t="s">
        <v>311</v>
      </c>
      <c r="B44" s="202" t="s">
        <v>312</v>
      </c>
      <c r="C44" s="199" t="s">
        <v>84</v>
      </c>
      <c r="D44" s="199" t="s">
        <v>84</v>
      </c>
      <c r="E44" s="199">
        <v>45597</v>
      </c>
      <c r="F44" s="199">
        <v>45597</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2024-04-28T21:21:16Z</dcterms:created>
  <dcterms:modified xsi:type="dcterms:W3CDTF">2024-04-28T21:21:17Z</dcterms:modified>
</cp:coreProperties>
</file>