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D5A92CE1-654C-4470-AEFF-FB6E9C3365D5}" xr6:coauthVersionLast="45" xr6:coauthVersionMax="45" xr10:uidLastSave="{00000000-0000-0000-0000-000000000000}"/>
  <bookViews>
    <workbookView xWindow="-120" yWindow="-120" windowWidth="29040" windowHeight="15840" xr2:uid="{0A474608-84F7-4294-930F-72C99743B24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47" i="8"/>
  <c r="D59" i="8"/>
  <c r="D60" i="8"/>
  <c r="D61" i="8"/>
  <c r="D62" i="8"/>
  <c r="D63" i="8"/>
  <c r="E47" i="8"/>
  <c r="E61" i="8" s="1"/>
  <c r="E60" i="8"/>
  <c r="E62"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s="1"/>
  <c r="D48" i="8"/>
  <c r="D57" i="8"/>
  <c r="E79" i="8" s="1"/>
  <c r="D65" i="8"/>
  <c r="D75" i="8" s="1"/>
  <c r="D68" i="8"/>
  <c r="D76" i="8" s="1"/>
  <c r="D81" i="8"/>
  <c r="E48" i="8"/>
  <c r="E57" i="8" s="1"/>
  <c r="E65" i="8"/>
  <c r="E75" i="8"/>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c r="M81" i="8"/>
  <c r="N65" i="8"/>
  <c r="N75" i="8"/>
  <c r="N68" i="8"/>
  <c r="N76" i="8"/>
  <c r="N81" i="8"/>
  <c r="O65" i="8"/>
  <c r="O75" i="8" s="1"/>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D72" i="8"/>
  <c r="E72" i="8" s="1"/>
  <c r="F72" i="8" s="1"/>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E64" i="8" l="1"/>
  <c r="E67" i="8" s="1"/>
  <c r="D79" i="8"/>
  <c r="D78" i="8"/>
  <c r="H66" i="8"/>
  <c r="I66" i="8" s="1"/>
  <c r="J66" i="8" s="1"/>
  <c r="K66" i="8" s="1"/>
  <c r="L66" i="8" s="1"/>
  <c r="M66" i="8" s="1"/>
  <c r="N66" i="8" s="1"/>
  <c r="O66" i="8" s="1"/>
  <c r="P66" i="8" s="1"/>
  <c r="Q66" i="8" s="1"/>
  <c r="R66" i="8" s="1"/>
  <c r="S66" i="8" s="1"/>
  <c r="T66" i="8" s="1"/>
  <c r="U66" i="8" s="1"/>
  <c r="V66" i="8" s="1"/>
  <c r="W66" i="8" s="1"/>
  <c r="D58" i="8"/>
  <c r="D64" i="8" s="1"/>
  <c r="D67" i="8" s="1"/>
  <c r="C59" i="8"/>
  <c r="C58" i="8" s="1"/>
  <c r="C48" i="8"/>
  <c r="C57" i="8" s="1"/>
  <c r="C60" i="8"/>
  <c r="C61" i="8"/>
  <c r="B64" i="8"/>
  <c r="B67" i="8" s="1"/>
  <c r="E59" i="8"/>
  <c r="E58" i="8" s="1"/>
  <c r="E78" i="8" s="1"/>
  <c r="F47" i="8"/>
  <c r="D74" i="8" l="1"/>
  <c r="D69" i="8"/>
  <c r="B74" i="8"/>
  <c r="B69" i="8"/>
  <c r="E74" i="8"/>
  <c r="E69" i="8"/>
  <c r="F62" i="8"/>
  <c r="F59" i="8"/>
  <c r="F60" i="8"/>
  <c r="F48" i="8"/>
  <c r="F57" i="8" s="1"/>
  <c r="G47" i="8"/>
  <c r="F61" i="8"/>
  <c r="C79" i="8"/>
  <c r="C64" i="8"/>
  <c r="C67" i="8" s="1"/>
  <c r="C78" i="8"/>
  <c r="F58" i="8" l="1"/>
  <c r="F64" i="8" s="1"/>
  <c r="F67" i="8" s="1"/>
  <c r="D70" i="8"/>
  <c r="D71" i="8" s="1"/>
  <c r="C74" i="8"/>
  <c r="C69" i="8"/>
  <c r="G59" i="8"/>
  <c r="G60" i="8"/>
  <c r="G61" i="8"/>
  <c r="H47" i="8"/>
  <c r="G62" i="8"/>
  <c r="G48" i="8"/>
  <c r="G57" i="8" s="1"/>
  <c r="F79" i="8"/>
  <c r="F78" i="8"/>
  <c r="B70" i="8"/>
  <c r="B71" i="8" s="1"/>
  <c r="E70" i="8"/>
  <c r="E71" i="8" s="1"/>
  <c r="F74" i="8" l="1"/>
  <c r="F69" i="8"/>
  <c r="H60" i="8"/>
  <c r="H48" i="8"/>
  <c r="H57" i="8" s="1"/>
  <c r="H61" i="8"/>
  <c r="I47" i="8"/>
  <c r="H62" i="8"/>
  <c r="H59" i="8"/>
  <c r="C70" i="8"/>
  <c r="C71" i="8" s="1"/>
  <c r="G58" i="8"/>
  <c r="B77" i="8"/>
  <c r="B82" i="8" s="1"/>
  <c r="G64" i="8"/>
  <c r="G67" i="8" s="1"/>
  <c r="G78" i="8"/>
  <c r="G79" i="8"/>
  <c r="G74" i="8" l="1"/>
  <c r="G69" i="8"/>
  <c r="C77" i="8"/>
  <c r="B83" i="8"/>
  <c r="B87" i="8"/>
  <c r="H58" i="8"/>
  <c r="H79" i="8"/>
  <c r="I61" i="8"/>
  <c r="J47" i="8"/>
  <c r="I62" i="8"/>
  <c r="I59" i="8"/>
  <c r="I60" i="8"/>
  <c r="I48" i="8"/>
  <c r="I57" i="8" s="1"/>
  <c r="F70" i="8"/>
  <c r="B85" i="8" l="1"/>
  <c r="B86" i="8" s="1"/>
  <c r="D77" i="8"/>
  <c r="D82" i="8" s="1"/>
  <c r="D85" i="8" s="1"/>
  <c r="C82" i="8"/>
  <c r="I79" i="8"/>
  <c r="J62" i="8"/>
  <c r="J59" i="8"/>
  <c r="J58" i="8" s="1"/>
  <c r="J60" i="8"/>
  <c r="J48" i="8"/>
  <c r="J57" i="8" s="1"/>
  <c r="J61" i="8"/>
  <c r="K47" i="8"/>
  <c r="H78" i="8"/>
  <c r="E77" i="8"/>
  <c r="E82" i="8" s="1"/>
  <c r="E85" i="8" s="1"/>
  <c r="H64" i="8"/>
  <c r="H67" i="8" s="1"/>
  <c r="G70" i="8"/>
  <c r="G71" i="8"/>
  <c r="F71" i="8"/>
  <c r="I58" i="8"/>
  <c r="I64" i="8" s="1"/>
  <c r="I67" i="8" s="1"/>
  <c r="I74" i="8" l="1"/>
  <c r="I69" i="8"/>
  <c r="J64" i="8"/>
  <c r="J67" i="8" s="1"/>
  <c r="J79" i="8"/>
  <c r="J78" i="8"/>
  <c r="I78" i="8"/>
  <c r="D86" i="8"/>
  <c r="D89" i="8" s="1"/>
  <c r="H74" i="8"/>
  <c r="H69" i="8"/>
  <c r="B89" i="8"/>
  <c r="K59" i="8"/>
  <c r="K60" i="8"/>
  <c r="K61" i="8"/>
  <c r="L47" i="8"/>
  <c r="K62" i="8"/>
  <c r="K48" i="8"/>
  <c r="K57" i="8" s="1"/>
  <c r="F77" i="8"/>
  <c r="F82" i="8" s="1"/>
  <c r="F85" i="8" s="1"/>
  <c r="C85" i="8"/>
  <c r="C86" i="8" s="1"/>
  <c r="C89" i="8" s="1"/>
  <c r="D83" i="8"/>
  <c r="E87" i="8"/>
  <c r="D87" i="8"/>
  <c r="C87" i="8"/>
  <c r="E83" i="8"/>
  <c r="E88" i="8" s="1"/>
  <c r="C83" i="8"/>
  <c r="C88" i="8" l="1"/>
  <c r="B88" i="8"/>
  <c r="D88" i="8"/>
  <c r="K64" i="8"/>
  <c r="K67" i="8" s="1"/>
  <c r="K79" i="8"/>
  <c r="H70" i="8"/>
  <c r="H71" i="8"/>
  <c r="J74" i="8"/>
  <c r="J69" i="8"/>
  <c r="F87" i="8"/>
  <c r="F83" i="8"/>
  <c r="F88" i="8" s="1"/>
  <c r="K58" i="8"/>
  <c r="K78" i="8" s="1"/>
  <c r="I70" i="8"/>
  <c r="I71" i="8" s="1"/>
  <c r="G87" i="8"/>
  <c r="G77" i="8"/>
  <c r="G82" i="8" s="1"/>
  <c r="L60" i="8"/>
  <c r="L61" i="8"/>
  <c r="M47" i="8"/>
  <c r="L62" i="8"/>
  <c r="L59" i="8"/>
  <c r="L58" i="8" s="1"/>
  <c r="L48" i="8"/>
  <c r="L57" i="8" s="1"/>
  <c r="E86" i="8"/>
  <c r="E89" i="8" s="1"/>
  <c r="K74" i="8" l="1"/>
  <c r="K69" i="8"/>
  <c r="G85" i="8"/>
  <c r="G83" i="8"/>
  <c r="G88" i="8" s="1"/>
  <c r="J70" i="8"/>
  <c r="J71" i="8" s="1"/>
  <c r="H77" i="8"/>
  <c r="H82" i="8" s="1"/>
  <c r="I77" i="8"/>
  <c r="I82" i="8" s="1"/>
  <c r="I85" i="8" s="1"/>
  <c r="M61" i="8"/>
  <c r="N47" i="8"/>
  <c r="M62" i="8"/>
  <c r="M59" i="8"/>
  <c r="M60" i="8"/>
  <c r="M48" i="8"/>
  <c r="M57" i="8" s="1"/>
  <c r="L64" i="8"/>
  <c r="L67" i="8" s="1"/>
  <c r="L78" i="8"/>
  <c r="L79" i="8"/>
  <c r="H83" i="8"/>
  <c r="H88" i="8" s="1"/>
  <c r="F86" i="8"/>
  <c r="F89" i="8" s="1"/>
  <c r="J77" i="8" l="1"/>
  <c r="J82" i="8" s="1"/>
  <c r="J85" i="8" s="1"/>
  <c r="I83" i="8"/>
  <c r="I88" i="8" s="1"/>
  <c r="M58" i="8"/>
  <c r="M64" i="8" s="1"/>
  <c r="M67" i="8" s="1"/>
  <c r="H85" i="8"/>
  <c r="H87" i="8"/>
  <c r="I87" i="8"/>
  <c r="K70" i="8"/>
  <c r="K71" i="8" s="1"/>
  <c r="G86" i="8"/>
  <c r="G89" i="8" s="1"/>
  <c r="L69" i="8"/>
  <c r="L74" i="8"/>
  <c r="M79" i="8"/>
  <c r="M78" i="8"/>
  <c r="N62" i="8"/>
  <c r="N59" i="8"/>
  <c r="N60" i="8"/>
  <c r="O47" i="8"/>
  <c r="N48" i="8"/>
  <c r="N57" i="8" s="1"/>
  <c r="N61" i="8"/>
  <c r="M74" i="8" l="1"/>
  <c r="M69" i="8"/>
  <c r="H86" i="8"/>
  <c r="N79" i="8"/>
  <c r="O59" i="8"/>
  <c r="O60" i="8"/>
  <c r="O61" i="8"/>
  <c r="P47" i="8"/>
  <c r="O62" i="8"/>
  <c r="O48" i="8"/>
  <c r="O57" i="8" s="1"/>
  <c r="L70" i="8"/>
  <c r="L71" i="8"/>
  <c r="J87" i="8"/>
  <c r="N58" i="8"/>
  <c r="N64" i="8" s="1"/>
  <c r="N67" i="8" s="1"/>
  <c r="K77" i="8"/>
  <c r="K82" i="8" s="1"/>
  <c r="J83" i="8"/>
  <c r="J88" i="8" s="1"/>
  <c r="N74" i="8" l="1"/>
  <c r="N69" i="8"/>
  <c r="N78" i="8"/>
  <c r="O79" i="8"/>
  <c r="M70" i="8"/>
  <c r="M71" i="8" s="1"/>
  <c r="K85" i="8"/>
  <c r="K87" i="8"/>
  <c r="K83" i="8"/>
  <c r="K88" i="8" s="1"/>
  <c r="O58" i="8"/>
  <c r="O78" i="8" s="1"/>
  <c r="H89" i="8"/>
  <c r="I86" i="8"/>
  <c r="L77" i="8"/>
  <c r="L82" i="8" s="1"/>
  <c r="P60" i="8"/>
  <c r="P61" i="8"/>
  <c r="Q47" i="8"/>
  <c r="P62" i="8"/>
  <c r="P59" i="8"/>
  <c r="P58" i="8" s="1"/>
  <c r="P48" i="8"/>
  <c r="P57" i="8" s="1"/>
  <c r="I89" i="8" l="1"/>
  <c r="J86" i="8"/>
  <c r="J89" i="8" s="1"/>
  <c r="Q61" i="8"/>
  <c r="R47" i="8"/>
  <c r="Q62" i="8"/>
  <c r="Q59" i="8"/>
  <c r="Q48" i="8"/>
  <c r="Q57" i="8" s="1"/>
  <c r="Q60" i="8"/>
  <c r="L85" i="8"/>
  <c r="L87" i="8"/>
  <c r="L83" i="8"/>
  <c r="L88" i="8" s="1"/>
  <c r="O64" i="8"/>
  <c r="O67" i="8" s="1"/>
  <c r="P64" i="8"/>
  <c r="P67" i="8" s="1"/>
  <c r="P78" i="8"/>
  <c r="P79" i="8"/>
  <c r="M77" i="8"/>
  <c r="M82" i="8" s="1"/>
  <c r="N70" i="8"/>
  <c r="N77" i="8" s="1"/>
  <c r="N82" i="8" s="1"/>
  <c r="K86" i="8"/>
  <c r="K89" i="8" s="1"/>
  <c r="N85" i="8" l="1"/>
  <c r="N83" i="8"/>
  <c r="N87" i="8"/>
  <c r="M85" i="8"/>
  <c r="M87" i="8"/>
  <c r="M83" i="8"/>
  <c r="M88" i="8" s="1"/>
  <c r="O69" i="8"/>
  <c r="O74" i="8"/>
  <c r="R62" i="8"/>
  <c r="R59" i="8"/>
  <c r="R60" i="8"/>
  <c r="B29" i="8" s="1"/>
  <c r="R61" i="8"/>
  <c r="R48" i="8"/>
  <c r="R57" i="8" s="1"/>
  <c r="S47" i="8"/>
  <c r="Q58" i="8"/>
  <c r="Q78" i="8" s="1"/>
  <c r="Q79" i="8"/>
  <c r="N71" i="8"/>
  <c r="P74" i="8"/>
  <c r="P69" i="8"/>
  <c r="L86" i="8"/>
  <c r="L89" i="8" s="1"/>
  <c r="P70" i="8" l="1"/>
  <c r="P71" i="8"/>
  <c r="Q64" i="8"/>
  <c r="Q67" i="8" s="1"/>
  <c r="R79" i="8"/>
  <c r="B32" i="8"/>
  <c r="M86" i="8"/>
  <c r="M89" i="8" s="1"/>
  <c r="O70" i="8"/>
  <c r="O77" i="8" s="1"/>
  <c r="O82" i="8" s="1"/>
  <c r="S62" i="8"/>
  <c r="S59" i="8"/>
  <c r="S60" i="8"/>
  <c r="T47" i="8"/>
  <c r="S48" i="8"/>
  <c r="S57" i="8" s="1"/>
  <c r="S61" i="8"/>
  <c r="R58" i="8"/>
  <c r="B26" i="8" s="1"/>
  <c r="N88" i="8"/>
  <c r="N86" i="8"/>
  <c r="N89" i="8" s="1"/>
  <c r="O85" i="8" l="1"/>
  <c r="O86" i="8" s="1"/>
  <c r="O89" i="8" s="1"/>
  <c r="O83" i="8"/>
  <c r="O88" i="8" s="1"/>
  <c r="O87" i="8"/>
  <c r="T62" i="8"/>
  <c r="T59" i="8"/>
  <c r="T60" i="8"/>
  <c r="U47" i="8"/>
  <c r="T48" i="8"/>
  <c r="T57" i="8" s="1"/>
  <c r="T61" i="8"/>
  <c r="O71" i="8"/>
  <c r="S58" i="8"/>
  <c r="S78" i="8" s="1"/>
  <c r="R78" i="8"/>
  <c r="Q74" i="8"/>
  <c r="Q69" i="8"/>
  <c r="S79" i="8"/>
  <c r="R64" i="8"/>
  <c r="R67" i="8" s="1"/>
  <c r="P77" i="8"/>
  <c r="P82" i="8" s="1"/>
  <c r="S64" i="8" l="1"/>
  <c r="S67" i="8" s="1"/>
  <c r="T79" i="8"/>
  <c r="P85" i="8"/>
  <c r="P86" i="8" s="1"/>
  <c r="P89" i="8" s="1"/>
  <c r="P87" i="8"/>
  <c r="P83" i="8"/>
  <c r="P88" i="8" s="1"/>
  <c r="U62" i="8"/>
  <c r="U59" i="8"/>
  <c r="U60" i="8"/>
  <c r="V47" i="8"/>
  <c r="U48" i="8"/>
  <c r="U57" i="8" s="1"/>
  <c r="U61" i="8"/>
  <c r="R74" i="8"/>
  <c r="R69" i="8"/>
  <c r="Q70" i="8"/>
  <c r="Q77" i="8" s="1"/>
  <c r="Q71" i="8"/>
  <c r="Q82" i="8"/>
  <c r="T58" i="8"/>
  <c r="T78" i="8" s="1"/>
  <c r="U79" i="8" l="1"/>
  <c r="U64" i="8"/>
  <c r="U67" i="8" s="1"/>
  <c r="T64" i="8"/>
  <c r="T67" i="8" s="1"/>
  <c r="R70" i="8"/>
  <c r="R77" i="8" s="1"/>
  <c r="V62" i="8"/>
  <c r="V59" i="8"/>
  <c r="V60" i="8"/>
  <c r="W47" i="8"/>
  <c r="V48" i="8"/>
  <c r="V57" i="8" s="1"/>
  <c r="V61" i="8"/>
  <c r="Q85" i="8"/>
  <c r="Q86" i="8" s="1"/>
  <c r="Q89" i="8" s="1"/>
  <c r="Q83" i="8"/>
  <c r="Q88" i="8" s="1"/>
  <c r="Q87" i="8"/>
  <c r="R82" i="8"/>
  <c r="U58" i="8"/>
  <c r="U78" i="8" s="1"/>
  <c r="S74" i="8"/>
  <c r="S69" i="8"/>
  <c r="S70" i="8" l="1"/>
  <c r="S77" i="8" s="1"/>
  <c r="S71" i="8"/>
  <c r="R85" i="8"/>
  <c r="R86" i="8" s="1"/>
  <c r="R89" i="8" s="1"/>
  <c r="R83" i="8"/>
  <c r="R88" i="8" s="1"/>
  <c r="R87" i="8"/>
  <c r="V58" i="8"/>
  <c r="V64" i="8" s="1"/>
  <c r="V67" i="8" s="1"/>
  <c r="T74" i="8"/>
  <c r="T69" i="8"/>
  <c r="V79" i="8"/>
  <c r="V78" i="8"/>
  <c r="U74" i="8"/>
  <c r="U69" i="8"/>
  <c r="S82" i="8"/>
  <c r="W62" i="8"/>
  <c r="W59" i="8"/>
  <c r="W60" i="8"/>
  <c r="W61" i="8"/>
  <c r="W48" i="8"/>
  <c r="W57" i="8" s="1"/>
  <c r="R71" i="8"/>
  <c r="V74" i="8" l="1"/>
  <c r="V69" i="8"/>
  <c r="S85" i="8"/>
  <c r="S86" i="8" s="1"/>
  <c r="S83" i="8"/>
  <c r="S88" i="8" s="1"/>
  <c r="S87" i="8"/>
  <c r="U70" i="8"/>
  <c r="U77" i="8" s="1"/>
  <c r="W58" i="8"/>
  <c r="W78" i="8" s="1"/>
  <c r="U82" i="8"/>
  <c r="T71" i="8"/>
  <c r="T70" i="8"/>
  <c r="T77" i="8" s="1"/>
  <c r="W79" i="8"/>
  <c r="W64" i="8"/>
  <c r="W67" i="8" s="1"/>
  <c r="T82" i="8"/>
  <c r="W74" i="8" l="1"/>
  <c r="W69" i="8"/>
  <c r="U85" i="8"/>
  <c r="U83" i="8"/>
  <c r="U87" i="8"/>
  <c r="T85" i="8"/>
  <c r="T86" i="8" s="1"/>
  <c r="T89" i="8" s="1"/>
  <c r="T87" i="8"/>
  <c r="T83" i="8"/>
  <c r="T88" i="8" s="1"/>
  <c r="U71" i="8"/>
  <c r="S89" i="8"/>
  <c r="G28" i="8"/>
  <c r="V70" i="8"/>
  <c r="V77" i="8" s="1"/>
  <c r="V82" i="8" s="1"/>
  <c r="V85" i="8" l="1"/>
  <c r="V87" i="8"/>
  <c r="V83" i="8"/>
  <c r="V88" i="8" s="1"/>
  <c r="V71" i="8"/>
  <c r="U88" i="8"/>
  <c r="U86" i="8"/>
  <c r="U89" i="8" s="1"/>
  <c r="W70" i="8"/>
  <c r="W77" i="8" s="1"/>
  <c r="W82" i="8" s="1"/>
  <c r="W85" i="8" l="1"/>
  <c r="W87" i="8"/>
  <c r="W83" i="8"/>
  <c r="W88" i="8" s="1"/>
  <c r="G26" i="8" s="1"/>
  <c r="W71" i="8"/>
  <c r="V86" i="8"/>
  <c r="V89" i="8" s="1"/>
  <c r="W86" i="8" l="1"/>
  <c r="W89" i="8" s="1"/>
  <c r="G27" i="8" s="1"/>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<sst xmlns="http://schemas.openxmlformats.org/spreadsheetml/2006/main" count="1105" uniqueCount="549">
  <si>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</si>
  <si>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</si>
  <si>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</si>
  <si>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</si>
  <si>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</si>
  <si>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</si>
  <si>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</si>
  <si>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</si>
  <si>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</si>
  <si>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</si>
  <si>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</si>
  <si>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</si>
  <si>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</si>
  <si>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</si>
  <si>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</si>
  <si>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</si>
  <si>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</si>
  <si>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</si>
  <si>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</si>
  <si>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</si>
  <si>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</si>
  <si>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</si>
  <si>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</si>
  <si>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</si>
  <si>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</si>
  <si>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</si>
  <si>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</si>
  <si>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</si>
  <si>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</si>
  <si>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</si>
  <si>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</si>
  <si>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</si>
  <si>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</si>
  <si>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</si>
  <si>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</si>
  <si>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</si>
  <si>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</si>
  <si>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</si>
  <si>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</si>
  <si>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</si>
  <si>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</si>
  <si>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</si>
  <si>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</si>
  <si>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</si>
  <si>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</si>
  <si>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</si>
  <si>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</si>
  <si>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</si>
  <si>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</si>
  <si>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</si>
  <si>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</si>
  <si>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</si>
  <si>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</si>
  <si>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</si>
  <si>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</si>
  <si>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</si>
  <si>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</si>
  <si>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</si>
  <si>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</si>
  <si>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</si>
  <si>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</si>
  <si>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</si>
  <si>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</si>
  <si>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</si>
  <si>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</si>
  <si>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</si>
  <si>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</si>
  <si>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</si>
  <si>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</si>
  <si>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</si>
  <si>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</si>
  <si>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</si>
  <si>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</si>
  <si>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</si>
  <si>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</si>
  <si>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</si>
  <si>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</si>
  <si>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</si>
  <si>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</si>
  <si>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</si>
  <si>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</si>
  <si>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</si>
  <si>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</si>
  <si>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</si>
  <si>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</si>
  <si>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</si>
  <si>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</si>
  <si>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</si>
  <si>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</si>
  <si>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</si>
  <si>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</si>
  <si>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</si>
  <si>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</si>
  <si>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</si>
  <si>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</si>
  <si>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</si>
  <si>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</si>
  <si>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</si>
  <si>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</si>
  <si>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</si>
  <si>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</si>
  <si>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</si>
  <si>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</si>
  <si>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</si>
  <si>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</si>
  <si>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</si>
  <si>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</si>
  <si>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</si>
  <si>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</si>
  <si>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</si>
  <si>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</si>
  <si>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</si>
  <si>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</si>
  <si>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</si>
  <si>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</si>
  <si>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</si>
  <si>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</si>
  <si>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</si>
  <si>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</si>
  <si>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</si>
  <si>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</si>
  <si>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</si>
  <si>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</si>
  <si>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</si>
  <si>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</si>
  <si>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</si>
  <si>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</si>
  <si>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</si>
  <si>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</si>
  <si>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</si>
  <si>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</si>
  <si>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</si>
  <si>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</si>
  <si>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</si>
  <si>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</si>
  <si>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</si>
  <si>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</si>
  <si>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</si>
  <si>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</si>
  <si>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</si>
  <si>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</si>
  <si>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</si>
  <si>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</si>
  <si>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</si>
  <si>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</si>
  <si>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</si>
  <si>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</si>
  <si>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</si>
  <si>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</si>
  <si>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</si>
  <si>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</si>
  <si>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</si>
  <si>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</si>
  <si>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</si>
  <si>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</si>
  <si>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</si>
  <si>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</si>
  <si>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</si>
  <si>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</si>
  <si>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</si>
  <si>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</si>
  <si>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</si>
  <si>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</si>
  <si>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</si>
  <si>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</si>
  <si>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</si>
  <si>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</si>
  <si>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</si>
  <si>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</si>
  <si>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</si>
  <si>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</si>
  <si>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</si>
  <si>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</si>
  <si>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</si>
  <si>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</si>
  <si>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</si>
  <si>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</si>
  <si>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</si>
  <si>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</si>
  <si>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</si>
  <si>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</si>
  <si>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</si>
  <si>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</si>
  <si>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</si>
  <si>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</si>
  <si>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</si>
  <si>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</si>
  <si>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</si>
  <si>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</si>
  <si>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</si>
  <si>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</si>
  <si>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</si>
  <si>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</si>
  <si>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</si>
  <si>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</si>
  <si>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</si>
  <si>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</si>
  <si>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</si>
  <si>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</si>
  <si>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</si>
  <si>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</si>
  <si>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</si>
  <si>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</si>
  <si>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</si>
  <si>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</si>
  <si>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</si>
  <si>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</si>
  <si>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</si>
  <si>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</si>
  <si>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</si>
  <si>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</si>
  <si>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</si>
  <si>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</si>
  <si>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</si>
  <si>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</si>
  <si>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</si>
  <si>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</si>
  <si>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</si>
  <si>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</si>
  <si>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</si>
  <si>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</si>
  <si>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</si>
  <si>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</si>
  <si>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</si>
  <si>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</si>
  <si>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</si>
  <si>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</si>
  <si>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</si>
  <si>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</si>
  <si>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</si>
  <si>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</si>
  <si>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</si>
  <si>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</si>
  <si>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</si>
  <si>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</si>
  <si>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</si>
  <si>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</si>
  <si>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</si>
  <si>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</si>
  <si>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</si>
  <si>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</si>
  <si>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</si>
  <si>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</si>
  <si>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</si>
  <si>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</si>
  <si>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</si>
  <si>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</si>
  <si>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</si>
  <si>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</si>
  <si>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</si>
  <si>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</si>
  <si>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</si>
  <si>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</si>
  <si>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</si>
  <si>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</si>
  <si>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</si>
  <si>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</si>
  <si>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</si>
  <si>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</si>
  <si>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</si>
  <si>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</si>
  <si>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</si>
  <si>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</si>
  <si>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</si>
  <si>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</si>
  <si>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</si>
  <si>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</si>
  <si>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</si>
  <si>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</si>
  <si>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</si>
  <si>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</si>
  <si>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</si>
  <si>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</si>
  <si>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</si>
  <si>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</si>
  <si>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</si>
  <si>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</si>
  <si>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</si>
  <si>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</si>
  <si>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</si>
  <si>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</si>
  <si>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</si>
  <si>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</si>
  <si>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</si>
  <si>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</si>
  <si>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</si>
  <si>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</si>
  <si>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</si>
  <si>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</si>
  <si>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</si>
  <si>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</si>
  <si>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</si>
  <si>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</si>
  <si>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</si>
  <si>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</si>
  <si>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</si>
  <si>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</si>
  <si>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</si>
  <si>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</si>
  <si>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</si>
  <si>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</si>
  <si>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</si>
  <si>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</si>
  <si>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</si>
  <si>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</si>
  <si>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</si>
  <si>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</si>
  <si>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</si>
  <si>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</si>
  <si>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</si>
  <si>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</si>
  <si>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</si>
  <si>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</si>
  <si>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</si>
  <si>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</si>
  <si>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</si>
  <si>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</si>
  <si>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</si>
  <si>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</si>
  <si>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</si>
  <si>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</si>
  <si>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</si>
  <si>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</si>
  <si>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</si>
  <si>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</si>
  <si>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</si>
  <si>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</si>
  <si>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</si>
  <si>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</si>
  <si>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</si>
  <si>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</si>
  <si>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</si>
  <si>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</si>
  <si>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</si>
  <si>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</si>
  <si>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</si>
  <si>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</si>
  <si>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</si>
  <si>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</si>
  <si>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</si>
  <si>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</si>
  <si>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</si>
  <si>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</si>
  <si>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</si>
  <si>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</si>
  <si>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</si>
  <si>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</si>
  <si>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</si>
  <si>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</si>
  <si>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</si>
  <si>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</si>
  <si>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</si>
  <si>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</si>
  <si>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</si>
  <si>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</si>
  <si>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</si>
  <si>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</si>
  <si>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</si>
  <si>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</si>
  <si>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</si>
  <si>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</si>
  <si>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</si>
  <si>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</si>
  <si>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</si>
  <si>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</si>
  <si>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</si>
  <si>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</si>
  <si>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</si>
  <si>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</si>
  <si>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</si>
  <si>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</si>
  <si>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</si>
  <si>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</si>
  <si>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</si>
  <si>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</si>
  <si>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</si>
  <si>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</si>
  <si>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</si>
  <si>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</si>
  <si>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</si>
  <si>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</si>
  <si>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</si>
  <si>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</si>
  <si>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</si>
  <si>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</si>
  <si>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</si>
  <si>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</si>
  <si>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</si>
  <si>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</si>
  <si>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</si>
  <si>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</si>
  <si>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</si>
  <si>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</si>
  <si>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</si>
  <si>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</si>
  <si>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</si>
  <si>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</si>
  <si>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</si>
  <si>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</si>
  <si>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</si>
  <si>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</si>
  <si>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</si>
  <si>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</si>
  <si>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</si>
  <si>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</si>
  <si>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</si>
  <si>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</si>
  <si>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</si>
  <si>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</si>
  <si>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</si>
  <si>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</si>
  <si>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</si>
  <si>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</si>
  <si>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</si>
  <si>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</si>
  <si>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</si>
  <si>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</si>
  <si>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</si>
  <si>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</si>
  <si>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</si>
  <si>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</si>
  <si>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</si>
  <si>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</si>
  <si>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</si>
  <si>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</si>
  <si>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</si>
  <si>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</si>
  <si>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</si>
  <si>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</si>
  <si>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</si>
  <si>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</si>
  <si>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</si>
  <si>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</si>
  <si>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</si>
  <si>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</si>
  <si>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</si>
  <si>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</si>
  <si>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</si>
  <si>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</si>
  <si>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</si>
  <si>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</si>
  <si>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</si>
  <si>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</si>
  <si>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</si>
  <si>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</si>
  <si>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</si>
  <si>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</si>
  <si>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</si>
  <si>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</si>
  <si>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</si>
  <si>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</si>
  <si>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</si>
  <si>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</si>
  <si>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</si>
  <si>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</si>
  <si>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</si>
  <si>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</si>
  <si>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</si>
  <si>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</si>
  <si>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</si>
  <si>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</si>
  <si>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</si>
  <si>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</si>
  <si>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</si>
  <si>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</si>
  <si>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</si>
  <si>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</si>
  <si>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</si>
  <si>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</si>
  <si>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</si>
  <si>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</si>
  <si>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</si>
  <si>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</si>
  <si>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</si>
  <si>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</si>
  <si>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</si>
  <si>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</si>
  <si>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</si>
  <si>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</si>
  <si>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</si>
  <si>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</si>
  <si>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</si>
  <si>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</si>
  <si>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</si>
  <si>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</si>
  <si>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</si>
  <si>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</si>
  <si>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</si>
  <si>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</si>
  <si>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</si>
  <si>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</si>
  <si>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</si>
  <si>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</si>
  <si>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</si>
  <si>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</si>
  <si>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</si>
  <si>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</si>
  <si>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</si>
  <si>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</si>
  <si>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</si>
  <si>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</si>
  <si>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</si>
  <si>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</si>
  <si>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</si>
  <si>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</si>
  <si>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</si>
  <si>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</si>
  <si>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</si>
  <si>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</si>
  <si>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</si>
  <si>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</si>
  <si>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</si>
  <si>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</si>
  <si>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</si>
  <si>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</si>
  <si>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</si>
  <si>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</si>
  <si>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</si>
  <si>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</si>
  <si>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</si>
  <si>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</si>
  <si>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</si>
  <si>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БКМ - 3 шт</t>
  </si>
  <si>
    <t>Пермский край, Кунгурский муниципальный округ</t>
  </si>
  <si>
    <t>Приобретение</t>
  </si>
  <si>
    <t>МВ×А-0; км ВЛ
 1-цеп-0; км ВЛ
 2-цеп-0; км КЛ-0; т.у.-0; шт-3</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</si>
  <si>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</si>
  <si>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</si>
  <si>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</si>
  <si>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</si>
  <si>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</si>
  <si>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</si>
  <si>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</si>
  <si>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</si>
  <si>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</si>
  <si>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</si>
  <si>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</si>
  <si>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</si>
  <si>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</si>
  <si>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</si>
  <si>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</si>
  <si>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</si>
  <si>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</si>
  <si>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</si>
  <si>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8,99 млн.руб с НДС</t>
  </si>
  <si>
    <t>7,5 млн.руб без НДС</t>
  </si>
  <si>
    <t>выделение этапов не предусматривается</t>
  </si>
  <si>
    <t>15.12.2025</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</si>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</sst>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4177947.7776970668</c:v>
                </c:pt>
                <c:pt idx="4">
                  <c:v>6010404.7656173715</c:v>
                </c:pt>
                <c:pt idx="5">
                  <c:v>8022829.7819740009</c:v>
                </c:pt>
                <c:pt idx="6">
                  <c:v>10233172.560240224</c:v>
                </c:pt>
                <c:pt idx="7">
                  <c:v>12661197.934359163</c:v>
                </c:pt>
                <c:pt idx="8">
                  <c:v>15328671.557649981</c:v>
                </c:pt>
                <c:pt idx="9">
                  <c:v>18259564.81249417</c:v>
                </c:pt>
                <c:pt idx="10">
                  <c:v>21480280.909943487</c:v>
                </c:pt>
                <c:pt idx="11">
                  <c:v>25019904.388011105</c:v>
                </c:pt>
                <c:pt idx="12">
                  <c:v>28910476.449122213</c:v>
                </c:pt>
                <c:pt idx="13">
                  <c:v>33187298.83334779</c:v>
                </c:pt>
                <c:pt idx="14">
                  <c:v>37889269.207212448</c:v>
                </c:pt>
                <c:pt idx="15">
                  <c:v>43059251.360915437</c:v>
                </c:pt>
                <c:pt idx="16">
                  <c:v>48744483.852898575</c:v>
                </c:pt>
              </c:numCache>
            </c:numRef>
          </c:val>
          <c:smooth val="0"/>
          <c:extLst>
            <c:ext xmlns:c16="http://schemas.microsoft.com/office/drawing/2014/chart" uri="{C3380CC4-5D6E-409C-BE32-E72D297353CC}">
              <c16:uniqueId val="{00000000-EFB9-4C19-8B3C-8438C0F7F4D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1476807.0178012948</c:v>
                </c:pt>
                <c:pt idx="4">
                  <c:v>1435082.6125149233</c:v>
                </c:pt>
                <c:pt idx="5">
                  <c:v>1394711.4841576566</c:v>
                </c:pt>
                <c:pt idx="6">
                  <c:v>1355644.6205015394</c:v>
                </c:pt>
                <c:pt idx="7">
                  <c:v>1317834.8966618332</c:v>
                </c:pt>
                <c:pt idx="8">
                  <c:v>1281237.0027057889</c:v>
                </c:pt>
                <c:pt idx="9">
                  <c:v>1245807.3736552969</c:v>
                </c:pt>
                <c:pt idx="10">
                  <c:v>1211504.1218631584</c:v>
                </c:pt>
                <c:pt idx="11">
                  <c:v>1178286.9717334008</c:v>
                </c:pt>
                <c:pt idx="12">
                  <c:v>1146117.1967483761</c:v>
                </c:pt>
                <c:pt idx="13">
                  <c:v>1114957.5587591594</c:v>
                </c:pt>
                <c:pt idx="14">
                  <c:v>1084772.2494907742</c:v>
                </c:pt>
                <c:pt idx="15">
                  <c:v>1055526.8342098657</c:v>
                </c:pt>
                <c:pt idx="16">
                  <c:v>1027188.1974994309</c:v>
                </c:pt>
              </c:numCache>
            </c:numRef>
          </c:val>
          <c:smooth val="0"/>
          <c:extLst>
            <c:ext xmlns:c16="http://schemas.microsoft.com/office/drawing/2014/chart" uri="{C3380CC4-5D6E-409C-BE32-E72D297353CC}">
              <c16:uniqueId val="{00000001-EFB9-4C19-8B3C-8438C0F7F4D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E5107102-231E-4593-BB43-EF45C49D73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4177947.7776970668</v>
          </cell>
          <cell r="F83">
            <v>6010404.7656173715</v>
          </cell>
          <cell r="G83">
            <v>8022829.7819740009</v>
          </cell>
          <cell r="H83">
            <v>10233172.560240224</v>
          </cell>
          <cell r="I83">
            <v>12661197.934359163</v>
          </cell>
          <cell r="J83">
            <v>15328671.557649981</v>
          </cell>
          <cell r="K83">
            <v>18259564.81249417</v>
          </cell>
          <cell r="L83">
            <v>21480280.909943487</v>
          </cell>
          <cell r="M83">
            <v>25019904.388011105</v>
          </cell>
          <cell r="N83">
            <v>28910476.449122213</v>
          </cell>
          <cell r="O83">
            <v>33187298.83334779</v>
          </cell>
          <cell r="P83">
            <v>37889269.207212448</v>
          </cell>
          <cell r="Q83">
            <v>43059251.360915437</v>
          </cell>
          <cell r="R83">
            <v>48744483.852898575</v>
          </cell>
        </row>
        <row r="85">
          <cell r="A85" t="str">
            <v>Дисконтированный денежный поток (PV)</v>
          </cell>
          <cell r="B85">
            <v>0</v>
          </cell>
          <cell r="C85">
            <v>977375.2548747079</v>
          </cell>
          <cell r="D85">
            <v>1531780.5927068957</v>
          </cell>
          <cell r="E85">
            <v>1476807.0178012948</v>
          </cell>
          <cell r="F85">
            <v>1435082.6125149233</v>
          </cell>
          <cell r="G85">
            <v>1394711.4841576566</v>
          </cell>
          <cell r="H85">
            <v>1355644.6205015394</v>
          </cell>
          <cell r="I85">
            <v>1317834.8966618332</v>
          </cell>
          <cell r="J85">
            <v>1281237.0027057889</v>
          </cell>
          <cell r="K85">
            <v>1245807.3736552969</v>
          </cell>
          <cell r="L85">
            <v>1211504.1218631584</v>
          </cell>
          <cell r="M85">
            <v>1178286.9717334008</v>
          </cell>
          <cell r="N85">
            <v>1146117.1967483761</v>
          </cell>
          <cell r="O85">
            <v>1114957.5587591594</v>
          </cell>
          <cell r="P85">
            <v>1084772.2494907742</v>
          </cell>
          <cell r="Q85">
            <v>1055526.8342098657</v>
          </cell>
          <cell r="R85">
            <v>1027188.1974994309</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0A15-5186-45F8-8345-AFC1A285EC75}">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6154-44C4-46AA-BD85-1796CA97DF51}">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O_К6_28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Приобретение БКМ - 3 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C4A33-A15A-4513-BD58-7977680805B9}">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O_К6_28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Приобретение БКМ - 3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548</v>
      </c>
      <c r="D26" s="245">
        <v>2025</v>
      </c>
      <c r="E26" s="245">
        <v>0</v>
      </c>
      <c r="F26" s="245">
        <v>0</v>
      </c>
      <c r="G26" s="245">
        <v>0</v>
      </c>
      <c r="H26" s="245">
        <v>0</v>
      </c>
      <c r="I26" s="245">
        <v>0</v>
      </c>
      <c r="J26" s="245">
        <v>0</v>
      </c>
      <c r="K26" s="245">
        <v>0</v>
      </c>
      <c r="L26" s="245">
        <v>0</v>
      </c>
      <c r="M26" s="245">
        <v>0</v>
      </c>
      <c r="N26" s="245">
        <v>3</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9F215-5814-467A-AC33-7EECFEF25EBC}">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O_К6_28</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Приобретение БКМ - 3 шт</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16.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2025</v>
      </c>
    </row>
    <row r="26" spans="1:2" s="187" customFormat="1" ht="16.5" thickBot="1" x14ac:dyDescent="0.3">
      <c r="A26" s="261" t="s">
        <v>474</v>
      </c>
      <c r="B26" s="259" t="s">
        <v>526</v>
      </c>
    </row>
    <row r="27" spans="1:2" s="187" customFormat="1" ht="29.25" thickBot="1" x14ac:dyDescent="0.3">
      <c r="A27" s="262" t="s">
        <v>475</v>
      </c>
      <c r="B27" s="263">
        <v>13.31424</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27A20-C6A8-40A4-964B-AD033D2EC5B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O_К6_28</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БКМ - 3 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44A23-C1F0-4973-B899-7AE5959EAB50}">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O_К6_28</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БКМ - 3 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6472B-7836-4EF4-A7DA-E3AA4A85C046}">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O_К6_28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БКМ - 3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A7AB5-8BA9-440D-9363-5B10065C6C49}">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O_К6_28</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Приобретение БКМ - 3 шт</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2025</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64DB-42B2-4F3E-9840-AF838F930685}">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O_К6_28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Приобретение БКМ - 3 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BA-4678-4A12-9617-DEF955F21B27}">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O_К6_28</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БКМ - 3 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97AAF-D857-477D-952D-F399ED55F3F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O_К6_28</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Приобретение БКМ - 3 шт</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13314.24</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3280.6287359999992</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20834358.476967111</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1.04</v>
      </c>
      <c r="F47" s="148">
        <f t="shared" si="0"/>
        <v>1.0816000000000001</v>
      </c>
      <c r="G47" s="148">
        <f t="shared" si="0"/>
        <v>1.1248640000000001</v>
      </c>
      <c r="H47" s="148">
        <f t="shared" si="0"/>
        <v>1.1698585600000002</v>
      </c>
      <c r="I47" s="148">
        <f t="shared" si="0"/>
        <v>1.2166529024000003</v>
      </c>
      <c r="J47" s="148">
        <f t="shared" si="0"/>
        <v>1.2653190184960004</v>
      </c>
      <c r="K47" s="148">
        <f t="shared" si="0"/>
        <v>1.3159317792358405</v>
      </c>
      <c r="L47" s="148">
        <f t="shared" si="0"/>
        <v>1.3685690504052741</v>
      </c>
      <c r="M47" s="148">
        <f t="shared" si="0"/>
        <v>1.4233118124214852</v>
      </c>
      <c r="N47" s="148">
        <f t="shared" si="0"/>
        <v>1.4802442849183446</v>
      </c>
      <c r="O47" s="148">
        <f t="shared" si="0"/>
        <v>1.5394540563150785</v>
      </c>
      <c r="P47" s="148">
        <f t="shared" si="0"/>
        <v>1.6010322185676817</v>
      </c>
      <c r="Q47" s="148">
        <f t="shared" si="0"/>
        <v>1.6650735073103891</v>
      </c>
      <c r="R47" s="148">
        <f t="shared" si="0"/>
        <v>1.7316764476028046</v>
      </c>
      <c r="S47" s="148">
        <f t="shared" si="0"/>
        <v>1.8009435055069167</v>
      </c>
      <c r="T47" s="148">
        <f t="shared" si="0"/>
        <v>1.8729812457271935</v>
      </c>
      <c r="U47" s="148">
        <f t="shared" si="0"/>
        <v>1.9479004955562813</v>
      </c>
      <c r="V47" s="148">
        <f t="shared" si="0"/>
        <v>2.0258165153785326</v>
      </c>
      <c r="W47" s="148">
        <f t="shared" si="0"/>
        <v>2.1068491759936738</v>
      </c>
    </row>
    <row r="48" spans="1:23" ht="12" customHeight="1" thickBot="1" x14ac:dyDescent="0.3">
      <c r="A48" s="142" t="s">
        <v>222</v>
      </c>
      <c r="B48" s="149">
        <f t="shared" ref="B48:W48" si="1">B47*B95</f>
        <v>0</v>
      </c>
      <c r="C48" s="149">
        <f>C47*C95</f>
        <v>1867174.4212495829</v>
      </c>
      <c r="D48" s="149">
        <f>D47*D95</f>
        <v>1921518.786545625</v>
      </c>
      <c r="E48" s="149">
        <f t="shared" si="1"/>
        <v>2109707.0759044704</v>
      </c>
      <c r="F48" s="149">
        <f t="shared" si="1"/>
        <v>2316620.6954877153</v>
      </c>
      <c r="G48" s="149">
        <f t="shared" si="1"/>
        <v>2544149.225941021</v>
      </c>
      <c r="H48" s="149">
        <f t="shared" si="1"/>
        <v>2794375.2455175621</v>
      </c>
      <c r="I48" s="149">
        <f t="shared" si="1"/>
        <v>3069594.2437095279</v>
      </c>
      <c r="J48" s="149">
        <f t="shared" si="1"/>
        <v>3372336.606840949</v>
      </c>
      <c r="K48" s="149">
        <f t="shared" si="1"/>
        <v>3705391.8926688707</v>
      </c>
      <c r="L48" s="149">
        <f t="shared" si="1"/>
        <v>4071835.6338997986</v>
      </c>
      <c r="M48" s="149">
        <f t="shared" si="1"/>
        <v>4475058.9358062567</v>
      </c>
      <c r="N48" s="149">
        <f t="shared" si="1"/>
        <v>4918801.1610807683</v>
      </c>
      <c r="O48" s="149">
        <f t="shared" si="1"/>
        <v>5407186.0259755272</v>
      </c>
      <c r="P48" s="149">
        <f t="shared" si="1"/>
        <v>5944761.4659596942</v>
      </c>
      <c r="Q48" s="149">
        <f t="shared" si="1"/>
        <v>6536543.6669300273</v>
      </c>
      <c r="R48" s="149">
        <f t="shared" si="1"/>
        <v>7188065.6998192165</v>
      </c>
      <c r="S48" s="149">
        <f t="shared" si="1"/>
        <v>7905431.2426852081</v>
      </c>
      <c r="T48" s="149">
        <f t="shared" si="1"/>
        <v>8695373.9255049061</v>
      </c>
      <c r="U48" s="149">
        <f t="shared" si="1"/>
        <v>9565322.8894579355</v>
      </c>
      <c r="V48" s="149">
        <f t="shared" si="1"/>
        <v>10523475.215047041</v>
      </c>
      <c r="W48" s="149">
        <f t="shared" si="1"/>
        <v>11578875.94259942</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2109707.0759044704</v>
      </c>
      <c r="F57" s="158">
        <f t="shared" si="2"/>
        <v>2316620.6954877153</v>
      </c>
      <c r="G57" s="158">
        <f t="shared" si="2"/>
        <v>2544149.225941021</v>
      </c>
      <c r="H57" s="158">
        <f t="shared" si="2"/>
        <v>2794375.2455175621</v>
      </c>
      <c r="I57" s="158">
        <f t="shared" si="2"/>
        <v>3069594.2437095279</v>
      </c>
      <c r="J57" s="158">
        <f t="shared" si="2"/>
        <v>3372336.606840949</v>
      </c>
      <c r="K57" s="158">
        <f t="shared" si="2"/>
        <v>3705391.8926688707</v>
      </c>
      <c r="L57" s="158">
        <f t="shared" si="2"/>
        <v>4071835.6338997986</v>
      </c>
      <c r="M57" s="158">
        <f t="shared" si="2"/>
        <v>4475058.9358062567</v>
      </c>
      <c r="N57" s="158">
        <f t="shared" si="2"/>
        <v>4918801.1610807683</v>
      </c>
      <c r="O57" s="158">
        <f t="shared" si="2"/>
        <v>5407186.0259755272</v>
      </c>
      <c r="P57" s="158">
        <f t="shared" si="2"/>
        <v>5944761.4659596942</v>
      </c>
      <c r="Q57" s="158">
        <f t="shared" si="2"/>
        <v>6536543.6669300273</v>
      </c>
      <c r="R57" s="158">
        <f t="shared" si="2"/>
        <v>7188065.6998192165</v>
      </c>
      <c r="S57" s="158">
        <f t="shared" si="2"/>
        <v>7905431.2426852081</v>
      </c>
      <c r="T57" s="158">
        <f t="shared" si="2"/>
        <v>8695373.9255049061</v>
      </c>
      <c r="U57" s="158">
        <f t="shared" si="2"/>
        <v>9565322.8894579355</v>
      </c>
      <c r="V57" s="158">
        <f t="shared" si="2"/>
        <v>10523475.215047041</v>
      </c>
      <c r="W57" s="158">
        <f t="shared" si="2"/>
        <v>11578875.94259942</v>
      </c>
    </row>
    <row r="58" spans="1:23" ht="12" customHeight="1" x14ac:dyDescent="0.25">
      <c r="A58" s="147" t="s">
        <v>230</v>
      </c>
      <c r="B58" s="159">
        <f t="shared" ref="B58:W58" si="3">SUM(B59:B63)</f>
        <v>0</v>
      </c>
      <c r="C58" s="159">
        <f t="shared" si="3"/>
        <v>0</v>
      </c>
      <c r="D58" s="159">
        <f t="shared" si="3"/>
        <v>0</v>
      </c>
      <c r="E58" s="159">
        <f t="shared" si="3"/>
        <v>288.72880457142861</v>
      </c>
      <c r="F58" s="159">
        <f t="shared" si="3"/>
        <v>280.35985371428569</v>
      </c>
      <c r="G58" s="159">
        <f t="shared" si="3"/>
        <v>271.99090285714283</v>
      </c>
      <c r="H58" s="159">
        <f t="shared" si="3"/>
        <v>263.62195199999996</v>
      </c>
      <c r="I58" s="159">
        <f t="shared" si="3"/>
        <v>255.25300114285707</v>
      </c>
      <c r="J58" s="159">
        <f t="shared" si="3"/>
        <v>246.88405028571421</v>
      </c>
      <c r="K58" s="159">
        <f t="shared" si="3"/>
        <v>238.51509942857135</v>
      </c>
      <c r="L58" s="159">
        <f t="shared" si="3"/>
        <v>230.14614857142845</v>
      </c>
      <c r="M58" s="159">
        <f t="shared" si="3"/>
        <v>221.77719771428559</v>
      </c>
      <c r="N58" s="159">
        <f t="shared" si="3"/>
        <v>213.4082468571427</v>
      </c>
      <c r="O58" s="159">
        <f t="shared" si="3"/>
        <v>205.03929599999984</v>
      </c>
      <c r="P58" s="159">
        <f t="shared" si="3"/>
        <v>196.67034514285697</v>
      </c>
      <c r="Q58" s="159">
        <f t="shared" si="3"/>
        <v>188.30139428571408</v>
      </c>
      <c r="R58" s="159">
        <f t="shared" si="3"/>
        <v>179.93244342857122</v>
      </c>
      <c r="S58" s="159">
        <f t="shared" si="3"/>
        <v>171.56349257142838</v>
      </c>
      <c r="T58" s="159">
        <f t="shared" si="3"/>
        <v>163.19454171428549</v>
      </c>
      <c r="U58" s="159">
        <f t="shared" si="3"/>
        <v>154.82559085714266</v>
      </c>
      <c r="V58" s="159">
        <f t="shared" si="3"/>
        <v>146.45663999999979</v>
      </c>
      <c r="W58" s="159">
        <f t="shared" si="3"/>
        <v>138.08768914285696</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288.72880457142861</v>
      </c>
      <c r="F63" s="155">
        <f t="shared" si="8"/>
        <v>280.35985371428569</v>
      </c>
      <c r="G63" s="155">
        <f t="shared" si="8"/>
        <v>271.99090285714283</v>
      </c>
      <c r="H63" s="155">
        <f t="shared" si="8"/>
        <v>263.62195199999996</v>
      </c>
      <c r="I63" s="155">
        <f t="shared" si="8"/>
        <v>255.25300114285707</v>
      </c>
      <c r="J63" s="155">
        <f t="shared" si="8"/>
        <v>246.88405028571421</v>
      </c>
      <c r="K63" s="155">
        <f t="shared" si="8"/>
        <v>238.51509942857135</v>
      </c>
      <c r="L63" s="155">
        <f t="shared" si="8"/>
        <v>230.14614857142845</v>
      </c>
      <c r="M63" s="155">
        <f t="shared" si="8"/>
        <v>221.77719771428559</v>
      </c>
      <c r="N63" s="155">
        <f t="shared" si="8"/>
        <v>213.4082468571427</v>
      </c>
      <c r="O63" s="155">
        <f t="shared" si="8"/>
        <v>205.03929599999984</v>
      </c>
      <c r="P63" s="155">
        <f t="shared" si="8"/>
        <v>196.67034514285697</v>
      </c>
      <c r="Q63" s="155">
        <f t="shared" si="8"/>
        <v>188.30139428571408</v>
      </c>
      <c r="R63" s="155">
        <f t="shared" si="8"/>
        <v>179.93244342857122</v>
      </c>
      <c r="S63" s="155">
        <f t="shared" si="8"/>
        <v>171.56349257142838</v>
      </c>
      <c r="T63" s="155">
        <f t="shared" si="8"/>
        <v>163.19454171428549</v>
      </c>
      <c r="U63" s="155">
        <f t="shared" si="8"/>
        <v>154.82559085714266</v>
      </c>
      <c r="V63" s="155">
        <f t="shared" si="8"/>
        <v>146.45663999999979</v>
      </c>
      <c r="W63" s="155">
        <f t="shared" si="8"/>
        <v>138.08768914285696</v>
      </c>
    </row>
    <row r="64" spans="1:23" ht="30.75" customHeight="1" x14ac:dyDescent="0.25">
      <c r="A64" s="163" t="s">
        <v>236</v>
      </c>
      <c r="B64" s="159">
        <f t="shared" ref="B64:W64" si="9">B57-B58</f>
        <v>0</v>
      </c>
      <c r="C64" s="159">
        <f t="shared" si="9"/>
        <v>1867174.4212495829</v>
      </c>
      <c r="D64" s="159">
        <f t="shared" si="9"/>
        <v>1921518.786545625</v>
      </c>
      <c r="E64" s="159">
        <f t="shared" si="9"/>
        <v>2109418.3470998988</v>
      </c>
      <c r="F64" s="159">
        <f t="shared" si="9"/>
        <v>2316340.3356340011</v>
      </c>
      <c r="G64" s="159">
        <f t="shared" si="9"/>
        <v>2543877.2350381641</v>
      </c>
      <c r="H64" s="159">
        <f t="shared" si="9"/>
        <v>2794111.6235655621</v>
      </c>
      <c r="I64" s="159">
        <f t="shared" si="9"/>
        <v>3069338.9907083851</v>
      </c>
      <c r="J64" s="159">
        <f t="shared" si="9"/>
        <v>3372089.7227906631</v>
      </c>
      <c r="K64" s="159">
        <f t="shared" si="9"/>
        <v>3705153.3775694421</v>
      </c>
      <c r="L64" s="159">
        <f t="shared" si="9"/>
        <v>4071605.4877512273</v>
      </c>
      <c r="M64" s="159">
        <f t="shared" si="9"/>
        <v>4474837.1586085428</v>
      </c>
      <c r="N64" s="159">
        <f t="shared" si="9"/>
        <v>4918587.7528339112</v>
      </c>
      <c r="O64" s="159">
        <f t="shared" si="9"/>
        <v>5406980.986679527</v>
      </c>
      <c r="P64" s="159">
        <f t="shared" si="9"/>
        <v>5944564.7956145518</v>
      </c>
      <c r="Q64" s="159">
        <f t="shared" si="9"/>
        <v>6536355.3655357417</v>
      </c>
      <c r="R64" s="159">
        <f t="shared" si="9"/>
        <v>7187885.7673757877</v>
      </c>
      <c r="S64" s="159">
        <f t="shared" si="9"/>
        <v>7905259.6791926371</v>
      </c>
      <c r="T64" s="159">
        <f t="shared" si="9"/>
        <v>8695210.730963191</v>
      </c>
      <c r="U64" s="159">
        <f t="shared" si="9"/>
        <v>9565168.0638670791</v>
      </c>
      <c r="V64" s="159">
        <f t="shared" si="9"/>
        <v>10523328.758407041</v>
      </c>
      <c r="W64" s="159">
        <f t="shared" si="9"/>
        <v>11578737.854910277</v>
      </c>
    </row>
    <row r="65" spans="1:23" ht="11.25" customHeight="1" x14ac:dyDescent="0.25">
      <c r="A65" s="124" t="s">
        <v>237</v>
      </c>
      <c r="B65" s="162">
        <f t="shared" ref="B65:W65" si="10">IF(AND(B45&gt;$B$92,B45&lt;=$B$92+$B$27),$B$25/$B$27,0)</f>
        <v>0</v>
      </c>
      <c r="C65" s="162">
        <f t="shared" si="10"/>
        <v>0</v>
      </c>
      <c r="D65" s="162">
        <f t="shared" si="10"/>
        <v>0</v>
      </c>
      <c r="E65" s="162">
        <f t="shared" si="10"/>
        <v>380.40685714285712</v>
      </c>
      <c r="F65" s="162">
        <f t="shared" si="10"/>
        <v>380.40685714285712</v>
      </c>
      <c r="G65" s="162">
        <f t="shared" si="10"/>
        <v>380.40685714285712</v>
      </c>
      <c r="H65" s="162">
        <f t="shared" si="10"/>
        <v>380.40685714285712</v>
      </c>
      <c r="I65" s="162">
        <f t="shared" si="10"/>
        <v>380.40685714285712</v>
      </c>
      <c r="J65" s="162">
        <f t="shared" si="10"/>
        <v>380.40685714285712</v>
      </c>
      <c r="K65" s="162">
        <f t="shared" si="10"/>
        <v>380.40685714285712</v>
      </c>
      <c r="L65" s="162">
        <f t="shared" si="10"/>
        <v>380.40685714285712</v>
      </c>
      <c r="M65" s="162">
        <f t="shared" si="10"/>
        <v>380.40685714285712</v>
      </c>
      <c r="N65" s="162">
        <f t="shared" si="10"/>
        <v>380.40685714285712</v>
      </c>
      <c r="O65" s="162">
        <f t="shared" si="10"/>
        <v>380.40685714285712</v>
      </c>
      <c r="P65" s="162">
        <f t="shared" si="10"/>
        <v>380.40685714285712</v>
      </c>
      <c r="Q65" s="162">
        <f t="shared" si="10"/>
        <v>380.40685714285712</v>
      </c>
      <c r="R65" s="162">
        <f t="shared" si="10"/>
        <v>380.40685714285712</v>
      </c>
      <c r="S65" s="162">
        <f t="shared" si="10"/>
        <v>380.40685714285712</v>
      </c>
      <c r="T65" s="162">
        <f t="shared" si="10"/>
        <v>380.40685714285712</v>
      </c>
      <c r="U65" s="162">
        <f t="shared" si="10"/>
        <v>380.40685714285712</v>
      </c>
      <c r="V65" s="162">
        <f t="shared" si="10"/>
        <v>380.40685714285712</v>
      </c>
      <c r="W65" s="162">
        <f t="shared" si="10"/>
        <v>380.40685714285712</v>
      </c>
    </row>
    <row r="66" spans="1:23" ht="11.25" customHeight="1" x14ac:dyDescent="0.25">
      <c r="A66" s="124" t="s">
        <v>238</v>
      </c>
      <c r="B66" s="162">
        <f>IF(AND(B45&gt;$B$92,B45&lt;=$B$92+$B$27),B65,0)</f>
        <v>0</v>
      </c>
      <c r="C66" s="162">
        <f t="shared" ref="C66:W66" si="11">IF(AND(C45&gt;$B$92,C45&lt;=$B$92+$B$27),C65+B66,0)</f>
        <v>0</v>
      </c>
      <c r="D66" s="162">
        <f t="shared" si="11"/>
        <v>0</v>
      </c>
      <c r="E66" s="162">
        <f t="shared" si="11"/>
        <v>380.40685714285712</v>
      </c>
      <c r="F66" s="162">
        <f t="shared" si="11"/>
        <v>760.81371428571424</v>
      </c>
      <c r="G66" s="162">
        <f t="shared" si="11"/>
        <v>1141.2205714285715</v>
      </c>
      <c r="H66" s="162">
        <f t="shared" si="11"/>
        <v>1521.6274285714285</v>
      </c>
      <c r="I66" s="162">
        <f t="shared" si="11"/>
        <v>1902.0342857142855</v>
      </c>
      <c r="J66" s="162">
        <f t="shared" si="11"/>
        <v>2282.4411428571425</v>
      </c>
      <c r="K66" s="162">
        <f t="shared" si="11"/>
        <v>2662.8479999999995</v>
      </c>
      <c r="L66" s="162">
        <f t="shared" si="11"/>
        <v>3043.2548571428565</v>
      </c>
      <c r="M66" s="162">
        <f t="shared" si="11"/>
        <v>3423.6617142857135</v>
      </c>
      <c r="N66" s="162">
        <f t="shared" si="11"/>
        <v>3804.0685714285705</v>
      </c>
      <c r="O66" s="162">
        <f t="shared" si="11"/>
        <v>4184.475428571428</v>
      </c>
      <c r="P66" s="162">
        <f t="shared" si="11"/>
        <v>4564.882285714285</v>
      </c>
      <c r="Q66" s="162">
        <f t="shared" si="11"/>
        <v>4945.289142857142</v>
      </c>
      <c r="R66" s="162">
        <f t="shared" si="11"/>
        <v>5325.695999999999</v>
      </c>
      <c r="S66" s="162">
        <f t="shared" si="11"/>
        <v>5706.102857142856</v>
      </c>
      <c r="T66" s="162">
        <f t="shared" si="11"/>
        <v>6086.509714285713</v>
      </c>
      <c r="U66" s="162">
        <f t="shared" si="11"/>
        <v>6466.91657142857</v>
      </c>
      <c r="V66" s="162">
        <f t="shared" si="11"/>
        <v>6847.323428571427</v>
      </c>
      <c r="W66" s="162">
        <f t="shared" si="11"/>
        <v>7227.730285714284</v>
      </c>
    </row>
    <row r="67" spans="1:23" ht="25.5" customHeight="1" x14ac:dyDescent="0.25">
      <c r="A67" s="163" t="s">
        <v>239</v>
      </c>
      <c r="B67" s="159">
        <f t="shared" ref="B67:W67" si="12">B64-B65</f>
        <v>0</v>
      </c>
      <c r="C67" s="159">
        <f t="shared" si="12"/>
        <v>1867174.4212495829</v>
      </c>
      <c r="D67" s="159">
        <f>D64-D65</f>
        <v>1921518.786545625</v>
      </c>
      <c r="E67" s="159">
        <f t="shared" si="12"/>
        <v>2109037.9402427562</v>
      </c>
      <c r="F67" s="159">
        <f t="shared" si="12"/>
        <v>2315959.9287768584</v>
      </c>
      <c r="G67" s="159">
        <f t="shared" si="12"/>
        <v>2543496.8281810214</v>
      </c>
      <c r="H67" s="159">
        <f t="shared" si="12"/>
        <v>2793731.2167084194</v>
      </c>
      <c r="I67" s="159">
        <f t="shared" si="12"/>
        <v>3068958.5838512424</v>
      </c>
      <c r="J67" s="159">
        <f t="shared" si="12"/>
        <v>3371709.3159335204</v>
      </c>
      <c r="K67" s="159">
        <f t="shared" si="12"/>
        <v>3704772.9707122995</v>
      </c>
      <c r="L67" s="159">
        <f t="shared" si="12"/>
        <v>4071225.0808940846</v>
      </c>
      <c r="M67" s="159">
        <f t="shared" si="12"/>
        <v>4474456.7517513996</v>
      </c>
      <c r="N67" s="159">
        <f t="shared" si="12"/>
        <v>4918207.3459767681</v>
      </c>
      <c r="O67" s="159">
        <f t="shared" si="12"/>
        <v>5406600.5798223838</v>
      </c>
      <c r="P67" s="159">
        <f t="shared" si="12"/>
        <v>5944184.3887574086</v>
      </c>
      <c r="Q67" s="159">
        <f t="shared" si="12"/>
        <v>6535974.9586785985</v>
      </c>
      <c r="R67" s="159">
        <f t="shared" si="12"/>
        <v>7187505.3605186446</v>
      </c>
      <c r="S67" s="159">
        <f t="shared" si="12"/>
        <v>7904879.2723354939</v>
      </c>
      <c r="T67" s="159">
        <f t="shared" si="12"/>
        <v>8694830.3241060488</v>
      </c>
      <c r="U67" s="159">
        <f t="shared" si="12"/>
        <v>9564787.6570099369</v>
      </c>
      <c r="V67" s="159">
        <f t="shared" si="12"/>
        <v>10522948.351549899</v>
      </c>
      <c r="W67" s="159">
        <f t="shared" si="12"/>
        <v>11578357.448053135</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2109037.9402427562</v>
      </c>
      <c r="F69" s="158">
        <f t="shared" ref="F69:W69" si="14">F67-F68</f>
        <v>2315959.9287768584</v>
      </c>
      <c r="G69" s="158">
        <f t="shared" si="14"/>
        <v>2543496.8281810214</v>
      </c>
      <c r="H69" s="158">
        <f t="shared" si="14"/>
        <v>2793731.2167084194</v>
      </c>
      <c r="I69" s="158">
        <f t="shared" si="14"/>
        <v>3068958.5838512424</v>
      </c>
      <c r="J69" s="158">
        <f t="shared" si="14"/>
        <v>3371709.3159335204</v>
      </c>
      <c r="K69" s="158">
        <f t="shared" si="14"/>
        <v>3704772.9707122995</v>
      </c>
      <c r="L69" s="158">
        <f t="shared" si="14"/>
        <v>4071225.0808940846</v>
      </c>
      <c r="M69" s="158">
        <f t="shared" si="14"/>
        <v>4474456.7517513996</v>
      </c>
      <c r="N69" s="158">
        <f t="shared" si="14"/>
        <v>4918207.3459767681</v>
      </c>
      <c r="O69" s="158">
        <f t="shared" si="14"/>
        <v>5406600.5798223838</v>
      </c>
      <c r="P69" s="158">
        <f t="shared" si="14"/>
        <v>5944184.3887574086</v>
      </c>
      <c r="Q69" s="158">
        <f t="shared" si="14"/>
        <v>6535974.9586785985</v>
      </c>
      <c r="R69" s="158">
        <f t="shared" si="14"/>
        <v>7187505.3605186446</v>
      </c>
      <c r="S69" s="158">
        <f t="shared" si="14"/>
        <v>7904879.2723354939</v>
      </c>
      <c r="T69" s="158">
        <f t="shared" si="14"/>
        <v>8694830.3241060488</v>
      </c>
      <c r="U69" s="158">
        <f t="shared" si="14"/>
        <v>9564787.6570099369</v>
      </c>
      <c r="V69" s="158">
        <f t="shared" si="14"/>
        <v>10522948.351549899</v>
      </c>
      <c r="W69" s="158">
        <f t="shared" si="14"/>
        <v>11578357.448053135</v>
      </c>
    </row>
    <row r="70" spans="1:23" ht="12" customHeight="1" x14ac:dyDescent="0.25">
      <c r="A70" s="124" t="s">
        <v>209</v>
      </c>
      <c r="B70" s="155">
        <f t="shared" ref="B70:W70" si="15">-IF(B69&gt;0, B69*$B$35, 0)</f>
        <v>0</v>
      </c>
      <c r="C70" s="155">
        <f t="shared" si="15"/>
        <v>-373434.88424991659</v>
      </c>
      <c r="D70" s="155">
        <f t="shared" si="15"/>
        <v>-384303.75730912504</v>
      </c>
      <c r="E70" s="155">
        <f t="shared" si="15"/>
        <v>-421807.58804855123</v>
      </c>
      <c r="F70" s="155">
        <f t="shared" si="15"/>
        <v>-463191.98575537169</v>
      </c>
      <c r="G70" s="155">
        <f t="shared" si="15"/>
        <v>-508699.36563620431</v>
      </c>
      <c r="H70" s="155">
        <f t="shared" si="15"/>
        <v>-558746.24334168388</v>
      </c>
      <c r="I70" s="155">
        <f t="shared" si="15"/>
        <v>-613791.71677024849</v>
      </c>
      <c r="J70" s="155">
        <f t="shared" si="15"/>
        <v>-674341.86318670411</v>
      </c>
      <c r="K70" s="155">
        <f t="shared" si="15"/>
        <v>-740954.59414245992</v>
      </c>
      <c r="L70" s="155">
        <f t="shared" si="15"/>
        <v>-814245.01617881702</v>
      </c>
      <c r="M70" s="155">
        <f t="shared" si="15"/>
        <v>-894891.35035027994</v>
      </c>
      <c r="N70" s="155">
        <f t="shared" si="15"/>
        <v>-983641.46919535368</v>
      </c>
      <c r="O70" s="155">
        <f t="shared" si="15"/>
        <v>-1081320.1159644767</v>
      </c>
      <c r="P70" s="155">
        <f t="shared" si="15"/>
        <v>-1188836.8777514817</v>
      </c>
      <c r="Q70" s="155">
        <f t="shared" si="15"/>
        <v>-1307194.9917357198</v>
      </c>
      <c r="R70" s="155">
        <f t="shared" si="15"/>
        <v>-1437501.072103729</v>
      </c>
      <c r="S70" s="155">
        <f t="shared" si="15"/>
        <v>-1580975.8544670988</v>
      </c>
      <c r="T70" s="155">
        <f t="shared" si="15"/>
        <v>-1738966.0648212098</v>
      </c>
      <c r="U70" s="155">
        <f t="shared" si="15"/>
        <v>-1912957.5314019874</v>
      </c>
      <c r="V70" s="155">
        <f t="shared" si="15"/>
        <v>-2104589.6703099799</v>
      </c>
      <c r="W70" s="155">
        <f t="shared" si="15"/>
        <v>-2315671.4896106268</v>
      </c>
    </row>
    <row r="71" spans="1:23" ht="12.75" customHeight="1" thickBot="1" x14ac:dyDescent="0.3">
      <c r="A71" s="164" t="s">
        <v>242</v>
      </c>
      <c r="B71" s="165">
        <f t="shared" ref="B71:W71" si="16">B69+B70</f>
        <v>0</v>
      </c>
      <c r="C71" s="165">
        <f>C69+C70</f>
        <v>1493739.5369996664</v>
      </c>
      <c r="D71" s="165">
        <f t="shared" si="16"/>
        <v>1537215.0292364999</v>
      </c>
      <c r="E71" s="165">
        <f t="shared" si="16"/>
        <v>1687230.3521942049</v>
      </c>
      <c r="F71" s="165">
        <f t="shared" si="16"/>
        <v>1852767.9430214867</v>
      </c>
      <c r="G71" s="165">
        <f t="shared" si="16"/>
        <v>2034797.462544817</v>
      </c>
      <c r="H71" s="165">
        <f t="shared" si="16"/>
        <v>2234984.9733667355</v>
      </c>
      <c r="I71" s="165">
        <f t="shared" si="16"/>
        <v>2455166.867080994</v>
      </c>
      <c r="J71" s="165">
        <f t="shared" si="16"/>
        <v>2697367.4527468164</v>
      </c>
      <c r="K71" s="165">
        <f t="shared" si="16"/>
        <v>2963818.3765698397</v>
      </c>
      <c r="L71" s="165">
        <f t="shared" si="16"/>
        <v>3256980.0647152676</v>
      </c>
      <c r="M71" s="165">
        <f t="shared" si="16"/>
        <v>3579565.4014011198</v>
      </c>
      <c r="N71" s="165">
        <f t="shared" si="16"/>
        <v>3934565.8767814143</v>
      </c>
      <c r="O71" s="165">
        <f t="shared" si="16"/>
        <v>4325280.4638579069</v>
      </c>
      <c r="P71" s="165">
        <f t="shared" si="16"/>
        <v>4755347.5110059269</v>
      </c>
      <c r="Q71" s="165">
        <f t="shared" si="16"/>
        <v>5228779.9669428784</v>
      </c>
      <c r="R71" s="165">
        <f t="shared" si="16"/>
        <v>5750004.288414916</v>
      </c>
      <c r="S71" s="165">
        <f t="shared" si="16"/>
        <v>6323903.4178683953</v>
      </c>
      <c r="T71" s="165">
        <f t="shared" si="16"/>
        <v>6955864.259284839</v>
      </c>
      <c r="U71" s="165">
        <f t="shared" si="16"/>
        <v>7651830.1256079497</v>
      </c>
      <c r="V71" s="165">
        <f t="shared" si="16"/>
        <v>8418358.6812399197</v>
      </c>
      <c r="W71" s="165">
        <f t="shared" si="16"/>
        <v>9262685.9584425073</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2109037.9402427562</v>
      </c>
      <c r="F74" s="159">
        <f t="shared" si="18"/>
        <v>2315959.9287768584</v>
      </c>
      <c r="G74" s="159">
        <f t="shared" si="18"/>
        <v>2543496.8281810214</v>
      </c>
      <c r="H74" s="159">
        <f t="shared" si="18"/>
        <v>2793731.2167084194</v>
      </c>
      <c r="I74" s="159">
        <f t="shared" si="18"/>
        <v>3068958.5838512424</v>
      </c>
      <c r="J74" s="159">
        <f t="shared" si="18"/>
        <v>3371709.3159335204</v>
      </c>
      <c r="K74" s="159">
        <f t="shared" si="18"/>
        <v>3704772.9707122995</v>
      </c>
      <c r="L74" s="159">
        <f t="shared" si="18"/>
        <v>4071225.0808940846</v>
      </c>
      <c r="M74" s="159">
        <f t="shared" si="18"/>
        <v>4474456.7517513996</v>
      </c>
      <c r="N74" s="159">
        <f t="shared" si="18"/>
        <v>4918207.3459767681</v>
      </c>
      <c r="O74" s="159">
        <f t="shared" si="18"/>
        <v>5406600.5798223838</v>
      </c>
      <c r="P74" s="159">
        <f t="shared" si="18"/>
        <v>5944184.3887574086</v>
      </c>
      <c r="Q74" s="159">
        <f t="shared" si="18"/>
        <v>6535974.9586785985</v>
      </c>
      <c r="R74" s="159">
        <f t="shared" si="18"/>
        <v>7187505.3605186446</v>
      </c>
      <c r="S74" s="159">
        <f t="shared" si="18"/>
        <v>7904879.2723354939</v>
      </c>
      <c r="T74" s="159">
        <f t="shared" si="18"/>
        <v>8694830.3241060488</v>
      </c>
      <c r="U74" s="159">
        <f t="shared" si="18"/>
        <v>9564787.6570099369</v>
      </c>
      <c r="V74" s="159">
        <f t="shared" si="18"/>
        <v>10522948.351549899</v>
      </c>
      <c r="W74" s="159">
        <f t="shared" si="18"/>
        <v>11578357.448053135</v>
      </c>
    </row>
    <row r="75" spans="1:23" ht="12" customHeight="1" x14ac:dyDescent="0.25">
      <c r="A75" s="124" t="s">
        <v>237</v>
      </c>
      <c r="B75" s="155">
        <f t="shared" ref="B75:W75" si="19">B65</f>
        <v>0</v>
      </c>
      <c r="C75" s="155">
        <f t="shared" si="19"/>
        <v>0</v>
      </c>
      <c r="D75" s="155">
        <f t="shared" si="19"/>
        <v>0</v>
      </c>
      <c r="E75" s="155">
        <f t="shared" si="19"/>
        <v>380.40685714285712</v>
      </c>
      <c r="F75" s="155">
        <f t="shared" si="19"/>
        <v>380.40685714285712</v>
      </c>
      <c r="G75" s="155">
        <f t="shared" si="19"/>
        <v>380.40685714285712</v>
      </c>
      <c r="H75" s="155">
        <f t="shared" si="19"/>
        <v>380.40685714285712</v>
      </c>
      <c r="I75" s="155">
        <f t="shared" si="19"/>
        <v>380.40685714285712</v>
      </c>
      <c r="J75" s="155">
        <f t="shared" si="19"/>
        <v>380.40685714285712</v>
      </c>
      <c r="K75" s="155">
        <f t="shared" si="19"/>
        <v>380.40685714285712</v>
      </c>
      <c r="L75" s="155">
        <f t="shared" si="19"/>
        <v>380.40685714285712</v>
      </c>
      <c r="M75" s="155">
        <f t="shared" si="19"/>
        <v>380.40685714285712</v>
      </c>
      <c r="N75" s="155">
        <f t="shared" si="19"/>
        <v>380.40685714285712</v>
      </c>
      <c r="O75" s="155">
        <f t="shared" si="19"/>
        <v>380.40685714285712</v>
      </c>
      <c r="P75" s="155">
        <f t="shared" si="19"/>
        <v>380.40685714285712</v>
      </c>
      <c r="Q75" s="155">
        <f t="shared" si="19"/>
        <v>380.40685714285712</v>
      </c>
      <c r="R75" s="155">
        <f t="shared" si="19"/>
        <v>380.40685714285712</v>
      </c>
      <c r="S75" s="155">
        <f t="shared" si="19"/>
        <v>380.40685714285712</v>
      </c>
      <c r="T75" s="155">
        <f t="shared" si="19"/>
        <v>380.40685714285712</v>
      </c>
      <c r="U75" s="155">
        <f t="shared" si="19"/>
        <v>380.40685714285712</v>
      </c>
      <c r="V75" s="155">
        <f t="shared" si="19"/>
        <v>380.40685714285712</v>
      </c>
      <c r="W75" s="155">
        <f t="shared" si="19"/>
        <v>380.40685714285712</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-421807.58804855123</v>
      </c>
      <c r="F77" s="162">
        <f>IF(SUM($B$70:F70)+SUM($B$77:E77)&gt;0,0,SUM($B$70:F70)-SUM($B$77:E77))</f>
        <v>-463191.98575537163</v>
      </c>
      <c r="G77" s="162">
        <f>IF(SUM($B$70:G70)+SUM($B$77:F77)&gt;0,0,SUM($B$70:G70)-SUM($B$77:F77))</f>
        <v>-508699.36563620414</v>
      </c>
      <c r="H77" s="162">
        <f>IF(SUM($B$70:H70)+SUM($B$77:G77)&gt;0,0,SUM($B$70:H70)-SUM($B$77:G77))</f>
        <v>-558746.24334168388</v>
      </c>
      <c r="I77" s="162">
        <f>IF(SUM($B$70:I70)+SUM($B$77:H77)&gt;0,0,SUM($B$70:I70)-SUM($B$77:H77))</f>
        <v>-613791.71677024849</v>
      </c>
      <c r="J77" s="162">
        <f>IF(SUM($B$70:J70)+SUM($B$77:I77)&gt;0,0,SUM($B$70:J70)-SUM($B$77:I77))</f>
        <v>-674341.86318670399</v>
      </c>
      <c r="K77" s="162">
        <f>IF(SUM($B$70:K70)+SUM($B$77:J77)&gt;0,0,SUM($B$70:K70)-SUM($B$77:J77))</f>
        <v>-740954.5941424598</v>
      </c>
      <c r="L77" s="162">
        <f>IF(SUM($B$70:L70)+SUM($B$77:K77)&gt;0,0,SUM($B$70:L70)-SUM($B$77:K77))</f>
        <v>-814245.01617881749</v>
      </c>
      <c r="M77" s="162">
        <f>IF(SUM($B$70:M70)+SUM($B$77:L77)&gt;0,0,SUM($B$70:M70)-SUM($B$77:L77))</f>
        <v>-894891.35035028029</v>
      </c>
      <c r="N77" s="162">
        <f>IF(SUM($B$70:N70)+SUM($B$77:M77)&gt;0,0,SUM($B$70:N70)-SUM($B$77:M77))</f>
        <v>-983641.4691953538</v>
      </c>
      <c r="O77" s="162">
        <f>IF(SUM($B$70:O70)+SUM($B$77:N77)&gt;0,0,SUM($B$70:O70)-SUM($B$77:N77))</f>
        <v>-1081320.115964476</v>
      </c>
      <c r="P77" s="162">
        <f>IF(SUM($B$70:P70)+SUM($B$77:O77)&gt;0,0,SUM($B$70:P70)-SUM($B$77:O77))</f>
        <v>-1188836.8777514808</v>
      </c>
      <c r="Q77" s="162">
        <f>IF(SUM($B$70:Q70)+SUM($B$77:P77)&gt;0,0,SUM($B$70:Q70)-SUM($B$77:P77))</f>
        <v>-1307194.9917357191</v>
      </c>
      <c r="R77" s="162">
        <f>IF(SUM($B$70:R70)+SUM($B$77:Q77)&gt;0,0,SUM($B$70:R70)-SUM($B$77:Q77))</f>
        <v>-1437501.0721037295</v>
      </c>
      <c r="S77" s="162">
        <f>IF(SUM($B$70:S70)+SUM($B$77:R77)&gt;0,0,SUM($B$70:S70)-SUM($B$77:R77))</f>
        <v>-1580975.8544670995</v>
      </c>
      <c r="T77" s="162">
        <f>IF(SUM($B$70:T70)+SUM($B$77:S77)&gt;0,0,SUM($B$70:T70)-SUM($B$77:S77))</f>
        <v>-1738966.0648212098</v>
      </c>
      <c r="U77" s="162">
        <f>IF(SUM($B$70:U70)+SUM($B$77:T77)&gt;0,0,SUM($B$70:U70)-SUM($B$77:T77))</f>
        <v>-1912957.5314019881</v>
      </c>
      <c r="V77" s="162">
        <f>IF(SUM($B$70:V70)+SUM($B$77:U77)&gt;0,0,SUM($B$70:V70)-SUM($B$77:U77))</f>
        <v>-2104589.6703099795</v>
      </c>
      <c r="W77" s="162">
        <f>IF(SUM($B$70:W70)+SUM($B$77:V77)&gt;0,0,SUM($B$70:W70)-SUM($B$77:V77))</f>
        <v>-2315671.4896106273</v>
      </c>
    </row>
    <row r="78" spans="1:23" ht="12" customHeight="1" x14ac:dyDescent="0.25">
      <c r="A78" s="124" t="s">
        <v>244</v>
      </c>
      <c r="B78" s="155">
        <f t="shared" ref="B78:W78" si="21">(B57*0.2-B58*0.2)</f>
        <v>0</v>
      </c>
      <c r="C78" s="155">
        <f t="shared" si="21"/>
        <v>373434.88424991659</v>
      </c>
      <c r="D78" s="155">
        <f t="shared" si="21"/>
        <v>384303.75730912504</v>
      </c>
      <c r="E78" s="155">
        <f t="shared" si="21"/>
        <v>421883.66941997979</v>
      </c>
      <c r="F78" s="155">
        <f t="shared" si="21"/>
        <v>463268.06712680025</v>
      </c>
      <c r="G78" s="155">
        <f t="shared" si="21"/>
        <v>508775.44700763276</v>
      </c>
      <c r="H78" s="155">
        <f t="shared" si="21"/>
        <v>558822.32471311244</v>
      </c>
      <c r="I78" s="155">
        <f t="shared" si="21"/>
        <v>613867.79814167705</v>
      </c>
      <c r="J78" s="155">
        <f t="shared" si="21"/>
        <v>674417.94455813279</v>
      </c>
      <c r="K78" s="155">
        <f t="shared" si="21"/>
        <v>741030.67551388848</v>
      </c>
      <c r="L78" s="155">
        <f t="shared" si="21"/>
        <v>814321.09755024547</v>
      </c>
      <c r="M78" s="155">
        <f t="shared" si="21"/>
        <v>894967.4317217085</v>
      </c>
      <c r="N78" s="155">
        <f t="shared" si="21"/>
        <v>983717.55056678236</v>
      </c>
      <c r="O78" s="155">
        <f t="shared" si="21"/>
        <v>1081396.1973359054</v>
      </c>
      <c r="P78" s="155">
        <f t="shared" si="21"/>
        <v>1188912.9591229104</v>
      </c>
      <c r="Q78" s="155">
        <f t="shared" si="21"/>
        <v>1307271.0731071483</v>
      </c>
      <c r="R78" s="155">
        <f t="shared" si="21"/>
        <v>1437577.1534751577</v>
      </c>
      <c r="S78" s="155">
        <f t="shared" si="21"/>
        <v>1581051.9358385275</v>
      </c>
      <c r="T78" s="155">
        <f t="shared" si="21"/>
        <v>1739042.1461926384</v>
      </c>
      <c r="U78" s="155">
        <f t="shared" si="21"/>
        <v>1913033.6127734159</v>
      </c>
      <c r="V78" s="155">
        <f t="shared" si="21"/>
        <v>2104665.7516814084</v>
      </c>
      <c r="W78" s="155">
        <f t="shared" si="21"/>
        <v>2315747.5709820553</v>
      </c>
    </row>
    <row r="79" spans="1:23" ht="12" customHeight="1" x14ac:dyDescent="0.25">
      <c r="A79" s="124" t="s">
        <v>245</v>
      </c>
      <c r="B79" s="162">
        <f>-B57*(B37)</f>
        <v>0</v>
      </c>
      <c r="C79" s="162">
        <f t="shared" ref="C79:W79" si="22">-(C57-B57)*$B$37</f>
        <v>-186717.4421249583</v>
      </c>
      <c r="D79" s="162">
        <f t="shared" si="22"/>
        <v>-5434.436529604206</v>
      </c>
      <c r="E79" s="162">
        <f t="shared" si="22"/>
        <v>-18818.828935884547</v>
      </c>
      <c r="F79" s="162">
        <f t="shared" si="22"/>
        <v>-20691.361958324491</v>
      </c>
      <c r="G79" s="162">
        <f t="shared" si="22"/>
        <v>-22752.853045330572</v>
      </c>
      <c r="H79" s="162">
        <f t="shared" si="22"/>
        <v>-25022.601957654115</v>
      </c>
      <c r="I79" s="162">
        <f t="shared" si="22"/>
        <v>-27521.899819196577</v>
      </c>
      <c r="J79" s="162">
        <f t="shared" si="22"/>
        <v>-30274.236313142115</v>
      </c>
      <c r="K79" s="162">
        <f t="shared" si="22"/>
        <v>-33305.528582792169</v>
      </c>
      <c r="L79" s="162">
        <f t="shared" si="22"/>
        <v>-36644.374123092792</v>
      </c>
      <c r="M79" s="162">
        <f t="shared" si="22"/>
        <v>-40322.330190645815</v>
      </c>
      <c r="N79" s="162">
        <f t="shared" si="22"/>
        <v>-44374.222527451166</v>
      </c>
      <c r="O79" s="162">
        <f t="shared" si="22"/>
        <v>-48838.486489475894</v>
      </c>
      <c r="P79" s="162">
        <f t="shared" si="22"/>
        <v>-53757.543998416702</v>
      </c>
      <c r="Q79" s="162">
        <f t="shared" si="22"/>
        <v>-59178.220097033307</v>
      </c>
      <c r="R79" s="162">
        <f t="shared" si="22"/>
        <v>-65152.203288918921</v>
      </c>
      <c r="S79" s="162">
        <f t="shared" si="22"/>
        <v>-71736.554286599159</v>
      </c>
      <c r="T79" s="162">
        <f t="shared" si="22"/>
        <v>-78994.268281969809</v>
      </c>
      <c r="U79" s="162">
        <f t="shared" si="22"/>
        <v>-86994.896395302945</v>
      </c>
      <c r="V79" s="162">
        <f t="shared" si="22"/>
        <v>-95815.23255891056</v>
      </c>
      <c r="W79" s="162">
        <f t="shared" si="22"/>
        <v>-105540.07275523787</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1668791.930115463</v>
      </c>
      <c r="F82" s="159">
        <f t="shared" si="24"/>
        <v>1832456.987920305</v>
      </c>
      <c r="G82" s="159">
        <f t="shared" si="24"/>
        <v>2012425.0163566293</v>
      </c>
      <c r="H82" s="159">
        <f t="shared" si="24"/>
        <v>2210342.7782662241</v>
      </c>
      <c r="I82" s="159">
        <f t="shared" si="24"/>
        <v>2428025.37411894</v>
      </c>
      <c r="J82" s="159">
        <f t="shared" si="24"/>
        <v>2667473.6232908173</v>
      </c>
      <c r="K82" s="159">
        <f t="shared" si="24"/>
        <v>2930893.2548441901</v>
      </c>
      <c r="L82" s="159">
        <f t="shared" si="24"/>
        <v>3220716.0974493171</v>
      </c>
      <c r="M82" s="159">
        <f t="shared" si="24"/>
        <v>3539623.4780676165</v>
      </c>
      <c r="N82" s="159">
        <f t="shared" si="24"/>
        <v>3890572.0611111061</v>
      </c>
      <c r="O82" s="159">
        <f t="shared" si="24"/>
        <v>4276822.3842255753</v>
      </c>
      <c r="P82" s="159">
        <f t="shared" si="24"/>
        <v>4701970.3738646545</v>
      </c>
      <c r="Q82" s="159">
        <f t="shared" si="24"/>
        <v>5169982.1537029892</v>
      </c>
      <c r="R82" s="159">
        <f t="shared" si="24"/>
        <v>5685232.491983139</v>
      </c>
      <c r="S82" s="159">
        <f t="shared" si="24"/>
        <v>6252547.2704389384</v>
      </c>
      <c r="T82" s="159">
        <f t="shared" si="24"/>
        <v>6877250.3978600111</v>
      </c>
      <c r="U82" s="159">
        <f t="shared" si="24"/>
        <v>7565215.6360697877</v>
      </c>
      <c r="V82" s="159">
        <f t="shared" si="24"/>
        <v>8322923.8555381512</v>
      </c>
      <c r="W82" s="159">
        <f t="shared" si="24"/>
        <v>9157526.2925444115</v>
      </c>
    </row>
    <row r="83" spans="1:23" ht="12" customHeight="1" x14ac:dyDescent="0.25">
      <c r="A83" s="147" t="s">
        <v>249</v>
      </c>
      <c r="B83" s="159">
        <f>SUM($B$82:B82)</f>
        <v>0</v>
      </c>
      <c r="C83" s="159">
        <f>SUM(B82:C82)</f>
        <v>977375.2548747079</v>
      </c>
      <c r="D83" s="159">
        <f>SUM(B82:D82)</f>
        <v>2509155.8475816036</v>
      </c>
      <c r="E83" s="159">
        <f>SUM($B$82:E82)</f>
        <v>4177947.7776970668</v>
      </c>
      <c r="F83" s="159">
        <f>SUM($B$82:F82)</f>
        <v>6010404.7656173715</v>
      </c>
      <c r="G83" s="159">
        <f>SUM($B$82:G82)</f>
        <v>8022829.7819740009</v>
      </c>
      <c r="H83" s="159">
        <f>SUM($B$82:H82)</f>
        <v>10233172.560240224</v>
      </c>
      <c r="I83" s="159">
        <f>SUM($B$82:I82)</f>
        <v>12661197.934359163</v>
      </c>
      <c r="J83" s="159">
        <f>SUM($B$82:J82)</f>
        <v>15328671.557649981</v>
      </c>
      <c r="K83" s="159">
        <f>SUM($B$82:K82)</f>
        <v>18259564.81249417</v>
      </c>
      <c r="L83" s="159">
        <f>SUM($B$82:L82)</f>
        <v>21480280.909943487</v>
      </c>
      <c r="M83" s="159">
        <f>SUM($B$82:M82)</f>
        <v>25019904.388011105</v>
      </c>
      <c r="N83" s="159">
        <f>SUM($B$82:N82)</f>
        <v>28910476.449122213</v>
      </c>
      <c r="O83" s="159">
        <f>SUM($B$82:O82)</f>
        <v>33187298.83334779</v>
      </c>
      <c r="P83" s="159">
        <f>SUM($B$82:P82)</f>
        <v>37889269.207212448</v>
      </c>
      <c r="Q83" s="159">
        <f>SUM($B$82:Q82)</f>
        <v>43059251.360915437</v>
      </c>
      <c r="R83" s="159">
        <f>SUM($B$82:R82)</f>
        <v>48744483.852898575</v>
      </c>
      <c r="S83" s="159">
        <f>SUM($B$82:S82)</f>
        <v>54997031.123337515</v>
      </c>
      <c r="T83" s="159">
        <f>SUM($B$82:T82)</f>
        <v>61874281.521197528</v>
      </c>
      <c r="U83" s="159">
        <f>SUM($B$82:U82)</f>
        <v>69439497.157267317</v>
      </c>
      <c r="V83" s="159">
        <f>SUM($B$82:V82)</f>
        <v>77762421.012805462</v>
      </c>
      <c r="W83" s="159">
        <f>SUM($B$82:W82)</f>
        <v>86919947.305349872</v>
      </c>
    </row>
    <row r="84" spans="1:23" ht="12" customHeight="1" x14ac:dyDescent="0.25">
      <c r="A84" s="124" t="s">
        <v>250</v>
      </c>
      <c r="B84" s="168">
        <f t="shared" ref="B84:W84" si="25">IF(B45&lt;=$B$92,1,1/(1+$B$42)^(B45-$B$92))</f>
        <v>1</v>
      </c>
      <c r="C84" s="168">
        <f t="shared" si="25"/>
        <v>1</v>
      </c>
      <c r="D84" s="168">
        <f t="shared" si="25"/>
        <v>1</v>
      </c>
      <c r="E84" s="168">
        <f t="shared" si="25"/>
        <v>0.88495575221238942</v>
      </c>
      <c r="F84" s="168">
        <f t="shared" si="25"/>
        <v>0.78314668337379612</v>
      </c>
      <c r="G84" s="168">
        <f t="shared" si="25"/>
        <v>0.69305016227769578</v>
      </c>
      <c r="H84" s="168">
        <f t="shared" si="25"/>
        <v>0.61331872767937679</v>
      </c>
      <c r="I84" s="168">
        <f t="shared" si="25"/>
        <v>0.54275993599944861</v>
      </c>
      <c r="J84" s="168">
        <f t="shared" si="25"/>
        <v>0.48031852743314046</v>
      </c>
      <c r="K84" s="168">
        <f t="shared" si="25"/>
        <v>0.425060643746142</v>
      </c>
      <c r="L84" s="168">
        <f t="shared" si="25"/>
        <v>0.37615986172224958</v>
      </c>
      <c r="M84" s="168">
        <f t="shared" si="25"/>
        <v>0.33288483338252178</v>
      </c>
      <c r="N84" s="168">
        <f t="shared" si="25"/>
        <v>0.2945883481261255</v>
      </c>
      <c r="O84" s="168">
        <f t="shared" si="25"/>
        <v>0.26069765320896066</v>
      </c>
      <c r="P84" s="168">
        <f t="shared" si="25"/>
        <v>0.23070588779554044</v>
      </c>
      <c r="Q84" s="168">
        <f t="shared" si="25"/>
        <v>0.20416450247392959</v>
      </c>
      <c r="R84" s="168">
        <f t="shared" si="25"/>
        <v>0.18067655086188467</v>
      </c>
      <c r="S84" s="168">
        <f t="shared" si="25"/>
        <v>0.15989075297511918</v>
      </c>
      <c r="T84" s="168">
        <f t="shared" si="25"/>
        <v>0.14149624157090193</v>
      </c>
      <c r="U84" s="168">
        <f t="shared" si="25"/>
        <v>0.12521791289460349</v>
      </c>
      <c r="V84" s="168">
        <f t="shared" si="25"/>
        <v>0.1108123122961093</v>
      </c>
      <c r="W84" s="168">
        <f t="shared" si="25"/>
        <v>9.8063993182397627E-2</v>
      </c>
    </row>
    <row r="85" spans="1:23" ht="27.75" customHeight="1" x14ac:dyDescent="0.25">
      <c r="A85" s="163" t="s">
        <v>251</v>
      </c>
      <c r="B85" s="159">
        <f>B83*B84</f>
        <v>0</v>
      </c>
      <c r="C85" s="159">
        <f t="shared" ref="C85:W85" si="26">C82*C84</f>
        <v>977375.2548747079</v>
      </c>
      <c r="D85" s="159">
        <f t="shared" si="26"/>
        <v>1531780.5927068957</v>
      </c>
      <c r="E85" s="159">
        <f t="shared" si="26"/>
        <v>1476807.0178012948</v>
      </c>
      <c r="F85" s="159">
        <f t="shared" si="26"/>
        <v>1435082.6125149233</v>
      </c>
      <c r="G85" s="159">
        <f t="shared" si="26"/>
        <v>1394711.4841576566</v>
      </c>
      <c r="H85" s="159">
        <f t="shared" si="26"/>
        <v>1355644.6205015394</v>
      </c>
      <c r="I85" s="159">
        <f t="shared" si="26"/>
        <v>1317834.8966618332</v>
      </c>
      <c r="J85" s="159">
        <f t="shared" si="26"/>
        <v>1281237.0027057889</v>
      </c>
      <c r="K85" s="159">
        <f t="shared" si="26"/>
        <v>1245807.3736552969</v>
      </c>
      <c r="L85" s="159">
        <f t="shared" si="26"/>
        <v>1211504.1218631584</v>
      </c>
      <c r="M85" s="159">
        <f t="shared" si="26"/>
        <v>1178286.9717334008</v>
      </c>
      <c r="N85" s="159">
        <f t="shared" si="26"/>
        <v>1146117.1967483761</v>
      </c>
      <c r="O85" s="159">
        <f t="shared" si="26"/>
        <v>1114957.5587591594</v>
      </c>
      <c r="P85" s="159">
        <f t="shared" si="26"/>
        <v>1084772.2494907742</v>
      </c>
      <c r="Q85" s="159">
        <f t="shared" si="26"/>
        <v>1055526.8342098657</v>
      </c>
      <c r="R85" s="159">
        <f t="shared" si="26"/>
        <v>1027188.1974994309</v>
      </c>
      <c r="S85" s="159">
        <f t="shared" si="26"/>
        <v>999724.491083008</v>
      </c>
      <c r="T85" s="159">
        <f t="shared" si="26"/>
        <v>973105.08363918157</v>
      </c>
      <c r="U85" s="159">
        <f t="shared" si="26"/>
        <v>947300.512546279</v>
      </c>
      <c r="V85" s="159">
        <f t="shared" si="26"/>
        <v>922282.43749663176</v>
      </c>
      <c r="W85" s="159">
        <f t="shared" si="26"/>
        <v>898023.5959197022</v>
      </c>
    </row>
    <row r="86" spans="1:23" ht="21.75" customHeight="1" x14ac:dyDescent="0.25">
      <c r="A86" s="163" t="s">
        <v>252</v>
      </c>
      <c r="B86" s="159">
        <f>SUM(B85)</f>
        <v>0</v>
      </c>
      <c r="C86" s="159">
        <f t="shared" ref="C86:W86" si="27">C85+B86</f>
        <v>977375.2548747079</v>
      </c>
      <c r="D86" s="159">
        <f t="shared" si="27"/>
        <v>2509155.8475816036</v>
      </c>
      <c r="E86" s="159">
        <f t="shared" si="27"/>
        <v>3985962.8653828986</v>
      </c>
      <c r="F86" s="159">
        <f t="shared" si="27"/>
        <v>5421045.4778978219</v>
      </c>
      <c r="G86" s="159">
        <f t="shared" si="27"/>
        <v>6815756.9620554782</v>
      </c>
      <c r="H86" s="159">
        <f t="shared" si="27"/>
        <v>8171401.5825570179</v>
      </c>
      <c r="I86" s="159">
        <f t="shared" si="27"/>
        <v>9489236.4792188518</v>
      </c>
      <c r="J86" s="159">
        <f t="shared" si="27"/>
        <v>10770473.48192464</v>
      </c>
      <c r="K86" s="159">
        <f t="shared" si="27"/>
        <v>12016280.855579937</v>
      </c>
      <c r="L86" s="159">
        <f t="shared" si="27"/>
        <v>13227784.977443095</v>
      </c>
      <c r="M86" s="159">
        <f t="shared" si="27"/>
        <v>14406071.949176496</v>
      </c>
      <c r="N86" s="159">
        <f t="shared" si="27"/>
        <v>15552189.145924872</v>
      </c>
      <c r="O86" s="159">
        <f t="shared" si="27"/>
        <v>16667146.70468403</v>
      </c>
      <c r="P86" s="159">
        <f t="shared" si="27"/>
        <v>17751918.954174805</v>
      </c>
      <c r="Q86" s="159">
        <f t="shared" si="27"/>
        <v>18807445.788384672</v>
      </c>
      <c r="R86" s="159">
        <f t="shared" si="27"/>
        <v>19834633.985884104</v>
      </c>
      <c r="S86" s="159">
        <f t="shared" si="27"/>
        <v>20834358.476967111</v>
      </c>
      <c r="T86" s="159">
        <f t="shared" si="27"/>
        <v>21807463.560606293</v>
      </c>
      <c r="U86" s="159">
        <f t="shared" si="27"/>
        <v>22754764.073152572</v>
      </c>
      <c r="V86" s="159">
        <f t="shared" si="27"/>
        <v>23677046.510649204</v>
      </c>
      <c r="W86" s="159">
        <f t="shared" si="27"/>
        <v>24575070.106568906</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2025</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13314.24</v>
      </c>
      <c r="E100" s="181">
        <v>12933.833142857142</v>
      </c>
      <c r="F100" s="181">
        <v>12553.426285714284</v>
      </c>
      <c r="G100" s="181">
        <v>12173.019428571426</v>
      </c>
      <c r="H100" s="181">
        <v>11792.612571428568</v>
      </c>
      <c r="I100" s="181">
        <v>11412.20571428571</v>
      </c>
      <c r="J100" s="181">
        <v>11031.798857142852</v>
      </c>
      <c r="K100" s="181">
        <v>10651.391999999994</v>
      </c>
      <c r="L100" s="181">
        <v>10270.985142857136</v>
      </c>
      <c r="M100" s="181">
        <v>9890.5782857142785</v>
      </c>
      <c r="N100" s="181">
        <v>9510.1714285714206</v>
      </c>
      <c r="O100" s="181">
        <v>9129.7645714285627</v>
      </c>
      <c r="P100" s="181">
        <v>8749.3577142857048</v>
      </c>
      <c r="Q100" s="181">
        <v>8368.9508571428469</v>
      </c>
      <c r="R100" s="181">
        <v>7988.5439999999899</v>
      </c>
      <c r="S100" s="181">
        <v>7608.1371428571329</v>
      </c>
      <c r="T100" s="181">
        <v>7227.7302857142759</v>
      </c>
      <c r="U100" s="181">
        <v>6847.3234285714188</v>
      </c>
      <c r="V100" s="181">
        <v>6466.9165714285618</v>
      </c>
      <c r="W100" s="181">
        <v>6086.5097142857048</v>
      </c>
    </row>
    <row r="101" spans="1:23" ht="60" x14ac:dyDescent="0.25">
      <c r="A101" s="185" t="s">
        <v>261</v>
      </c>
      <c r="B101" s="54" t="s">
        <v>262</v>
      </c>
      <c r="C101" s="186">
        <v>0</v>
      </c>
      <c r="D101" s="186">
        <v>0</v>
      </c>
      <c r="E101" s="186">
        <v>15505.504627338005</v>
      </c>
      <c r="F101" s="186">
        <v>10797.677309090072</v>
      </c>
      <c r="G101" s="186">
        <v>9427.7745025750501</v>
      </c>
      <c r="H101" s="186">
        <v>8907.2694117840965</v>
      </c>
      <c r="I101" s="186">
        <v>8739.6635377226594</v>
      </c>
      <c r="J101" s="186">
        <v>8760.5660123030666</v>
      </c>
      <c r="K101" s="186">
        <v>8900.5711906444994</v>
      </c>
      <c r="L101" s="186">
        <v>9125.9868566641762</v>
      </c>
      <c r="M101" s="186">
        <v>9419.0856032922347</v>
      </c>
      <c r="N101" s="186">
        <v>9770.2139766357323</v>
      </c>
      <c r="O101" s="186">
        <v>10174.214349530132</v>
      </c>
      <c r="P101" s="186">
        <v>10628.644591433422</v>
      </c>
      <c r="Q101" s="186">
        <v>11132.828332805901</v>
      </c>
      <c r="R101" s="186">
        <v>11687.321391107682</v>
      </c>
      <c r="S101" s="186">
        <v>12293.601041244885</v>
      </c>
      <c r="T101" s="186">
        <v>12953.881559816013</v>
      </c>
      <c r="U101" s="186">
        <v>13671.005009030863</v>
      </c>
      <c r="V101" s="186">
        <v>14448.379003571075</v>
      </c>
      <c r="W101" s="186">
        <v>15289.945201339202</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F40AB-6EA8-4C25-9521-861CF04AD2AE}">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O_К6_28</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Приобретение БКМ - 3 шт</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45852</v>
      </c>
      <c r="F35" s="199">
        <v>45852</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45882</v>
      </c>
      <c r="F37" s="199">
        <v>45882</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547</v>
      </c>
      <c r="F53" s="199" t="s">
        <v>547</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2024-04-28T21:21:48Z</dcterms:created>
  <dcterms:modified xsi:type="dcterms:W3CDTF">2024-04-28T21:21:48Z</dcterms:modified>
</cp:coreProperties>
</file>