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B5798175-259E-440D-B06D-D0FC4F7E21C8}" xr6:coauthVersionLast="45" xr6:coauthVersionMax="45" xr10:uidLastSave="{00000000-0000-0000-0000-000000000000}"/>
  <bookViews>
    <workbookView xWindow="-120" yWindow="-120" windowWidth="29040" windowHeight="15840" xr2:uid="{E2A0DC3A-9476-4CF4-9576-1DBE115B6AEC}"/>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c r="R25" i="11" s="1"/>
  <c r="S25" i="11" s="1"/>
  <c r="T25" i="11" s="1"/>
  <c r="U25" i="1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58" i="8" s="1"/>
  <c r="B61" i="8"/>
  <c r="B62" i="8"/>
  <c r="B63" i="8"/>
  <c r="C47" i="8"/>
  <c r="C62" i="8" s="1"/>
  <c r="C63" i="8"/>
  <c r="D63" i="8"/>
  <c r="E63" i="8"/>
  <c r="F63" i="8"/>
  <c r="G63" i="8"/>
  <c r="H63" i="8"/>
  <c r="I63" i="8"/>
  <c r="J63" i="8"/>
  <c r="K63" i="8"/>
  <c r="L63" i="8"/>
  <c r="M63" i="8"/>
  <c r="N63" i="8"/>
  <c r="O63" i="8"/>
  <c r="P63" i="8"/>
  <c r="Q63" i="8"/>
  <c r="R63" i="8"/>
  <c r="B48" i="8"/>
  <c r="B57" i="8"/>
  <c r="B79" i="8" s="1"/>
  <c r="B65" i="8"/>
  <c r="B75" i="8" s="1"/>
  <c r="B68" i="8"/>
  <c r="B76" i="8" s="1"/>
  <c r="B81" i="8"/>
  <c r="C65" i="8"/>
  <c r="C75" i="8" s="1"/>
  <c r="C68" i="8"/>
  <c r="C76" i="8" s="1"/>
  <c r="C81" i="8"/>
  <c r="B72" i="8"/>
  <c r="C72" i="8" s="1"/>
  <c r="D65" i="8"/>
  <c r="D75" i="8" s="1"/>
  <c r="D68" i="8"/>
  <c r="D76" i="8" s="1"/>
  <c r="D81" i="8"/>
  <c r="E65" i="8"/>
  <c r="E75" i="8"/>
  <c r="E68" i="8"/>
  <c r="E76" i="8"/>
  <c r="E81" i="8"/>
  <c r="F65" i="8"/>
  <c r="F75" i="8" s="1"/>
  <c r="F68" i="8"/>
  <c r="F76" i="8" s="1"/>
  <c r="F81" i="8"/>
  <c r="G65" i="8"/>
  <c r="G75" i="8"/>
  <c r="G68" i="8"/>
  <c r="G76" i="8"/>
  <c r="G81" i="8"/>
  <c r="H65" i="8"/>
  <c r="H75" i="8" s="1"/>
  <c r="H68" i="8"/>
  <c r="H76" i="8" s="1"/>
  <c r="H81" i="8"/>
  <c r="I65" i="8"/>
  <c r="I75" i="8"/>
  <c r="I68" i="8"/>
  <c r="I76" i="8"/>
  <c r="I81" i="8"/>
  <c r="J65" i="8"/>
  <c r="J75" i="8" s="1"/>
  <c r="J68" i="8"/>
  <c r="J76" i="8" s="1"/>
  <c r="J81" i="8"/>
  <c r="K65" i="8"/>
  <c r="K75" i="8"/>
  <c r="K68" i="8"/>
  <c r="K76" i="8"/>
  <c r="K81" i="8"/>
  <c r="L65" i="8"/>
  <c r="L75" i="8" s="1"/>
  <c r="L68" i="8"/>
  <c r="L76" i="8"/>
  <c r="L81" i="8"/>
  <c r="M65" i="8"/>
  <c r="M75" i="8"/>
  <c r="M68" i="8"/>
  <c r="M76" i="8"/>
  <c r="M81" i="8"/>
  <c r="N65" i="8"/>
  <c r="N75" i="8" s="1"/>
  <c r="N68" i="8"/>
  <c r="N76" i="8" s="1"/>
  <c r="N81" i="8"/>
  <c r="O65" i="8"/>
  <c r="O75" i="8"/>
  <c r="O68" i="8"/>
  <c r="O76" i="8"/>
  <c r="O81" i="8"/>
  <c r="P65" i="8"/>
  <c r="P75" i="8" s="1"/>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G66" i="8" s="1"/>
  <c r="H66" i="8" s="1"/>
  <c r="I66" i="8" s="1"/>
  <c r="J66" i="8" s="1"/>
  <c r="K66" i="8" s="1"/>
  <c r="L66" i="8" s="1"/>
  <c r="M66" i="8" s="1"/>
  <c r="N66" i="8" s="1"/>
  <c r="O66" i="8" s="1"/>
  <c r="P66" i="8" s="1"/>
  <c r="Q66" i="8" s="1"/>
  <c r="R66" i="8" s="1"/>
  <c r="S66" i="8" s="1"/>
  <c r="T66" i="8" s="1"/>
  <c r="U66" i="8" s="1"/>
  <c r="V66" i="8" s="1"/>
  <c r="W66" i="8" s="1"/>
  <c r="D72" i="8"/>
  <c r="E72" i="8" s="1"/>
  <c r="F72" i="8"/>
  <c r="G72" i="8" s="1"/>
  <c r="H72" i="8" s="1"/>
  <c r="I72" i="8" s="1"/>
  <c r="J72" i="8" s="1"/>
  <c r="K72" i="8" s="1"/>
  <c r="L72" i="8" s="1"/>
  <c r="M72" i="8" s="1"/>
  <c r="N72" i="8" s="1"/>
  <c r="O72" i="8" s="1"/>
  <c r="P72" i="8" s="1"/>
  <c r="Q72" i="8" s="1"/>
  <c r="R72" i="8" s="1"/>
  <c r="S72" i="8" s="1"/>
  <c r="T72" i="8" s="1"/>
  <c r="U72" i="8" s="1"/>
  <c r="V72" i="8" s="1"/>
  <c r="W72" i="8" s="1"/>
  <c r="B78"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59" i="8" l="1"/>
  <c r="C48" i="8"/>
  <c r="C57" i="8" s="1"/>
  <c r="C60" i="8"/>
  <c r="C61" i="8"/>
  <c r="D47" i="8"/>
  <c r="B64" i="8"/>
  <c r="B67" i="8" s="1"/>
  <c r="B74" i="8" l="1"/>
  <c r="B69" i="8"/>
  <c r="C79" i="8"/>
  <c r="C78" i="8"/>
  <c r="D60" i="8"/>
  <c r="D48" i="8"/>
  <c r="D57" i="8" s="1"/>
  <c r="D61" i="8"/>
  <c r="E47" i="8"/>
  <c r="D62" i="8"/>
  <c r="D59" i="8"/>
  <c r="C58" i="8"/>
  <c r="E61" i="8" l="1"/>
  <c r="F47" i="8"/>
  <c r="E62" i="8"/>
  <c r="E48" i="8"/>
  <c r="E57" i="8" s="1"/>
  <c r="E59" i="8"/>
  <c r="E58" i="8" s="1"/>
  <c r="E60" i="8"/>
  <c r="C64" i="8"/>
  <c r="C67" i="8" s="1"/>
  <c r="B70" i="8"/>
  <c r="D58" i="8"/>
  <c r="D79" i="8"/>
  <c r="D64" i="8"/>
  <c r="D67" i="8" s="1"/>
  <c r="D78" i="8"/>
  <c r="D74" i="8" l="1"/>
  <c r="D69" i="8"/>
  <c r="B77" i="8"/>
  <c r="B82" i="8" s="1"/>
  <c r="C74" i="8"/>
  <c r="C69" i="8"/>
  <c r="E79" i="8"/>
  <c r="E64" i="8"/>
  <c r="E67" i="8" s="1"/>
  <c r="E78" i="8"/>
  <c r="B71" i="8"/>
  <c r="F62" i="8"/>
  <c r="F59" i="8"/>
  <c r="F60" i="8"/>
  <c r="F48" i="8"/>
  <c r="F57" i="8" s="1"/>
  <c r="F61" i="8"/>
  <c r="G47" i="8"/>
  <c r="G59" i="8" l="1"/>
  <c r="G60" i="8"/>
  <c r="G61" i="8"/>
  <c r="H47" i="8"/>
  <c r="G62" i="8"/>
  <c r="G48" i="8"/>
  <c r="G57" i="8" s="1"/>
  <c r="F58" i="8"/>
  <c r="E74" i="8"/>
  <c r="E69" i="8"/>
  <c r="B83" i="8"/>
  <c r="B87" i="8"/>
  <c r="F64" i="8"/>
  <c r="F67" i="8" s="1"/>
  <c r="F79" i="8"/>
  <c r="F78" i="8"/>
  <c r="C70" i="8"/>
  <c r="C71" i="8" s="1"/>
  <c r="D70" i="8"/>
  <c r="D71" i="8" s="1"/>
  <c r="F69" i="8" l="1"/>
  <c r="F74" i="8"/>
  <c r="G79" i="8"/>
  <c r="C77" i="8"/>
  <c r="C82" i="8" s="1"/>
  <c r="D77" i="8"/>
  <c r="D82" i="8" s="1"/>
  <c r="D85" i="8" s="1"/>
  <c r="E70" i="8"/>
  <c r="E71" i="8"/>
  <c r="G58" i="8"/>
  <c r="G78" i="8" s="1"/>
  <c r="H60" i="8"/>
  <c r="H48" i="8"/>
  <c r="H57" i="8" s="1"/>
  <c r="H61" i="8"/>
  <c r="I47" i="8"/>
  <c r="H62" i="8"/>
  <c r="H59" i="8"/>
  <c r="H58" i="8" s="1"/>
  <c r="B85" i="8"/>
  <c r="B86" i="8" s="1"/>
  <c r="H79" i="8" l="1"/>
  <c r="H64" i="8"/>
  <c r="H67" i="8" s="1"/>
  <c r="H78" i="8"/>
  <c r="C85" i="8"/>
  <c r="C86" i="8" s="1"/>
  <c r="C89" i="8" s="1"/>
  <c r="D83" i="8"/>
  <c r="C83" i="8"/>
  <c r="D87" i="8"/>
  <c r="C87" i="8"/>
  <c r="E83" i="8"/>
  <c r="E88" i="8" s="1"/>
  <c r="E77" i="8"/>
  <c r="E82" i="8" s="1"/>
  <c r="E85" i="8" s="1"/>
  <c r="G64" i="8"/>
  <c r="G67" i="8" s="1"/>
  <c r="B89" i="8"/>
  <c r="I61" i="8"/>
  <c r="J47" i="8"/>
  <c r="I62" i="8"/>
  <c r="I48" i="8"/>
  <c r="I57" i="8" s="1"/>
  <c r="I59" i="8"/>
  <c r="I60" i="8"/>
  <c r="F70" i="8"/>
  <c r="F71" i="8" l="1"/>
  <c r="G74" i="8"/>
  <c r="G69" i="8"/>
  <c r="E87" i="8"/>
  <c r="J62" i="8"/>
  <c r="J59" i="8"/>
  <c r="J60" i="8"/>
  <c r="J48" i="8"/>
  <c r="J57" i="8" s="1"/>
  <c r="K47" i="8"/>
  <c r="J61" i="8"/>
  <c r="H74" i="8"/>
  <c r="H69" i="8"/>
  <c r="I58" i="8"/>
  <c r="C88" i="8"/>
  <c r="B88" i="8"/>
  <c r="D88" i="8"/>
  <c r="F77" i="8"/>
  <c r="F82" i="8" s="1"/>
  <c r="I79" i="8"/>
  <c r="I64" i="8"/>
  <c r="I67" i="8" s="1"/>
  <c r="I78" i="8"/>
  <c r="F83" i="8"/>
  <c r="F88" i="8" s="1"/>
  <c r="D86" i="8"/>
  <c r="D89" i="8" s="1"/>
  <c r="J58" i="8" l="1"/>
  <c r="H70" i="8"/>
  <c r="H71" i="8" s="1"/>
  <c r="J64" i="8"/>
  <c r="J67" i="8" s="1"/>
  <c r="J79" i="8"/>
  <c r="J78" i="8"/>
  <c r="G70" i="8"/>
  <c r="G71" i="8"/>
  <c r="I74" i="8"/>
  <c r="I69" i="8"/>
  <c r="F85" i="8"/>
  <c r="F86" i="8" s="1"/>
  <c r="F89" i="8" s="1"/>
  <c r="F87" i="8"/>
  <c r="E86" i="8"/>
  <c r="E89" i="8" s="1"/>
  <c r="K59" i="8"/>
  <c r="K58" i="8" s="1"/>
  <c r="K60" i="8"/>
  <c r="K61" i="8"/>
  <c r="L47" i="8"/>
  <c r="K48" i="8"/>
  <c r="K57" i="8" s="1"/>
  <c r="K62" i="8"/>
  <c r="K64" i="8" l="1"/>
  <c r="K67" i="8" s="1"/>
  <c r="K79" i="8"/>
  <c r="K78" i="8"/>
  <c r="G77" i="8"/>
  <c r="G82" i="8" s="1"/>
  <c r="I70" i="8"/>
  <c r="I71" i="8" s="1"/>
  <c r="J69" i="8"/>
  <c r="J74" i="8"/>
  <c r="L60" i="8"/>
  <c r="L61" i="8"/>
  <c r="M47" i="8"/>
  <c r="L62" i="8"/>
  <c r="L59" i="8"/>
  <c r="L48" i="8"/>
  <c r="L57" i="8" s="1"/>
  <c r="L58" i="8" l="1"/>
  <c r="G85" i="8"/>
  <c r="G86" i="8" s="1"/>
  <c r="G89" i="8" s="1"/>
  <c r="G87" i="8"/>
  <c r="G83" i="8"/>
  <c r="G88" i="8" s="1"/>
  <c r="M61" i="8"/>
  <c r="N47" i="8"/>
  <c r="M62" i="8"/>
  <c r="M59" i="8"/>
  <c r="M58" i="8" s="1"/>
  <c r="M60" i="8"/>
  <c r="M48" i="8"/>
  <c r="M57" i="8" s="1"/>
  <c r="J70" i="8"/>
  <c r="J71" i="8"/>
  <c r="H77" i="8"/>
  <c r="H82" i="8" s="1"/>
  <c r="H85" i="8" s="1"/>
  <c r="H86" i="8" s="1"/>
  <c r="H89" i="8" s="1"/>
  <c r="K74" i="8"/>
  <c r="K69" i="8"/>
  <c r="L64" i="8"/>
  <c r="L67" i="8" s="1"/>
  <c r="L79" i="8"/>
  <c r="L78" i="8"/>
  <c r="M79" i="8" l="1"/>
  <c r="M64" i="8"/>
  <c r="M67" i="8" s="1"/>
  <c r="M78" i="8"/>
  <c r="K70" i="8"/>
  <c r="H87" i="8"/>
  <c r="N62" i="8"/>
  <c r="N59" i="8"/>
  <c r="N60" i="8"/>
  <c r="N61" i="8"/>
  <c r="N48" i="8"/>
  <c r="N57" i="8" s="1"/>
  <c r="O47" i="8"/>
  <c r="L69" i="8"/>
  <c r="L74" i="8"/>
  <c r="I77" i="8"/>
  <c r="I82" i="8" s="1"/>
  <c r="H83" i="8"/>
  <c r="H88" i="8" s="1"/>
  <c r="I87" i="8"/>
  <c r="I85" i="8" l="1"/>
  <c r="I86" i="8" s="1"/>
  <c r="I89" i="8" s="1"/>
  <c r="I83" i="8"/>
  <c r="I88" i="8" s="1"/>
  <c r="O59" i="8"/>
  <c r="O60" i="8"/>
  <c r="O61" i="8"/>
  <c r="P47" i="8"/>
  <c r="O62" i="8"/>
  <c r="O48" i="8"/>
  <c r="O57" i="8" s="1"/>
  <c r="N58" i="8"/>
  <c r="N64" i="8"/>
  <c r="N67" i="8" s="1"/>
  <c r="N79" i="8"/>
  <c r="N78" i="8"/>
  <c r="M74" i="8"/>
  <c r="M69" i="8"/>
  <c r="L70" i="8"/>
  <c r="L71" i="8" s="1"/>
  <c r="J77" i="8"/>
  <c r="J82" i="8" s="1"/>
  <c r="K71" i="8"/>
  <c r="J85" i="8" l="1"/>
  <c r="J86" i="8" s="1"/>
  <c r="J89" i="8" s="1"/>
  <c r="J87" i="8"/>
  <c r="J83" i="8"/>
  <c r="J88" i="8" s="1"/>
  <c r="P60" i="8"/>
  <c r="P61" i="8"/>
  <c r="Q47" i="8"/>
  <c r="P62" i="8"/>
  <c r="P48" i="8"/>
  <c r="P57" i="8" s="1"/>
  <c r="P59" i="8"/>
  <c r="P58" i="8" s="1"/>
  <c r="O79" i="8"/>
  <c r="K77" i="8"/>
  <c r="K82" i="8" s="1"/>
  <c r="M71" i="8"/>
  <c r="M70" i="8"/>
  <c r="N74" i="8"/>
  <c r="N69" i="8"/>
  <c r="O58" i="8"/>
  <c r="O78" i="8" s="1"/>
  <c r="O64" i="8" l="1"/>
  <c r="O67" i="8" s="1"/>
  <c r="N70" i="8"/>
  <c r="N71" i="8"/>
  <c r="K85" i="8"/>
  <c r="K86" i="8" s="1"/>
  <c r="K89" i="8" s="1"/>
  <c r="K83" i="8"/>
  <c r="K88" i="8" s="1"/>
  <c r="K87" i="8"/>
  <c r="L77" i="8"/>
  <c r="L82" i="8" s="1"/>
  <c r="Q61" i="8"/>
  <c r="R47" i="8"/>
  <c r="Q62" i="8"/>
  <c r="Q59" i="8"/>
  <c r="Q60" i="8"/>
  <c r="Q48" i="8"/>
  <c r="Q57" i="8" s="1"/>
  <c r="M77" i="8"/>
  <c r="M82" i="8" s="1"/>
  <c r="P79" i="8"/>
  <c r="P64" i="8"/>
  <c r="P67" i="8" s="1"/>
  <c r="P78" i="8"/>
  <c r="M85" i="8" l="1"/>
  <c r="M87" i="8"/>
  <c r="M83" i="8"/>
  <c r="Q58" i="8"/>
  <c r="L85" i="8"/>
  <c r="L86" i="8" s="1"/>
  <c r="L89" i="8" s="1"/>
  <c r="L87" i="8"/>
  <c r="L83" i="8"/>
  <c r="L88" i="8" s="1"/>
  <c r="N77" i="8"/>
  <c r="N82" i="8" s="1"/>
  <c r="P74" i="8"/>
  <c r="P69" i="8"/>
  <c r="Q79" i="8"/>
  <c r="Q78" i="8"/>
  <c r="Q64" i="8"/>
  <c r="Q67" i="8" s="1"/>
  <c r="R62" i="8"/>
  <c r="R59" i="8"/>
  <c r="R60" i="8"/>
  <c r="B29" i="8" s="1"/>
  <c r="R48" i="8"/>
  <c r="R57" i="8" s="1"/>
  <c r="R61" i="8"/>
  <c r="B32" i="8" s="1"/>
  <c r="S47" i="8"/>
  <c r="O74" i="8"/>
  <c r="O69" i="8"/>
  <c r="N85" i="8" l="1"/>
  <c r="N83" i="8"/>
  <c r="N88" i="8" s="1"/>
  <c r="N87" i="8"/>
  <c r="S48" i="8"/>
  <c r="S57" i="8" s="1"/>
  <c r="S61" i="8"/>
  <c r="S62" i="8"/>
  <c r="S59" i="8"/>
  <c r="S58" i="8" s="1"/>
  <c r="S60" i="8"/>
  <c r="T47" i="8"/>
  <c r="R58" i="8"/>
  <c r="B26" i="8" s="1"/>
  <c r="M88" i="8"/>
  <c r="P70" i="8"/>
  <c r="P71" i="8"/>
  <c r="O70" i="8"/>
  <c r="O77" i="8" s="1"/>
  <c r="O82" i="8" s="1"/>
  <c r="R79" i="8"/>
  <c r="R78" i="8"/>
  <c r="Q74" i="8"/>
  <c r="Q69" i="8"/>
  <c r="M86" i="8"/>
  <c r="M89" i="8" s="1"/>
  <c r="O85" i="8" l="1"/>
  <c r="O87" i="8"/>
  <c r="O83" i="8"/>
  <c r="O88" i="8" s="1"/>
  <c r="O71" i="8"/>
  <c r="T48" i="8"/>
  <c r="T57" i="8" s="1"/>
  <c r="T61" i="8"/>
  <c r="T62" i="8"/>
  <c r="T59" i="8"/>
  <c r="T60" i="8"/>
  <c r="U47" i="8"/>
  <c r="N86" i="8"/>
  <c r="N89" i="8" s="1"/>
  <c r="Q70" i="8"/>
  <c r="Q77" i="8" s="1"/>
  <c r="Q82" i="8" s="1"/>
  <c r="R64" i="8"/>
  <c r="R67" i="8" s="1"/>
  <c r="P77" i="8"/>
  <c r="P82" i="8" s="1"/>
  <c r="S64" i="8"/>
  <c r="S67" i="8" s="1"/>
  <c r="S79" i="8"/>
  <c r="S78" i="8"/>
  <c r="Q85" i="8" l="1"/>
  <c r="Q83" i="8"/>
  <c r="Q87" i="8"/>
  <c r="P85" i="8"/>
  <c r="P87" i="8"/>
  <c r="P83" i="8"/>
  <c r="P88" i="8" s="1"/>
  <c r="R69" i="8"/>
  <c r="R74" i="8"/>
  <c r="U48" i="8"/>
  <c r="U57" i="8" s="1"/>
  <c r="U61" i="8"/>
  <c r="U62" i="8"/>
  <c r="U59" i="8"/>
  <c r="U60" i="8"/>
  <c r="V47" i="8"/>
  <c r="T79" i="8"/>
  <c r="S74" i="8"/>
  <c r="S69" i="8"/>
  <c r="Q71" i="8"/>
  <c r="T58" i="8"/>
  <c r="T64" i="8" s="1"/>
  <c r="T67" i="8" s="1"/>
  <c r="O86" i="8"/>
  <c r="O89" i="8" s="1"/>
  <c r="T74" i="8" l="1"/>
  <c r="T69" i="8"/>
  <c r="U79" i="8"/>
  <c r="U78" i="8"/>
  <c r="U58" i="8"/>
  <c r="U64" i="8" s="1"/>
  <c r="U67" i="8" s="1"/>
  <c r="P86" i="8"/>
  <c r="P89" i="8" s="1"/>
  <c r="T78" i="8"/>
  <c r="S70" i="8"/>
  <c r="S71" i="8"/>
  <c r="R70" i="8"/>
  <c r="R77" i="8" s="1"/>
  <c r="R82" i="8" s="1"/>
  <c r="V48" i="8"/>
  <c r="V57" i="8" s="1"/>
  <c r="V61" i="8"/>
  <c r="V62" i="8"/>
  <c r="V59" i="8"/>
  <c r="W47" i="8"/>
  <c r="V60" i="8"/>
  <c r="Q88" i="8"/>
  <c r="Q86" i="8"/>
  <c r="Q89" i="8" s="1"/>
  <c r="R85" i="8" l="1"/>
  <c r="R86" i="8" s="1"/>
  <c r="R87" i="8"/>
  <c r="R83" i="8"/>
  <c r="R88" i="8" s="1"/>
  <c r="U69" i="8"/>
  <c r="U74" i="8"/>
  <c r="W48" i="8"/>
  <c r="W57" i="8" s="1"/>
  <c r="W61" i="8"/>
  <c r="W62" i="8"/>
  <c r="W59" i="8"/>
  <c r="W60" i="8"/>
  <c r="V79" i="8"/>
  <c r="V58" i="8"/>
  <c r="V78" i="8" s="1"/>
  <c r="S77" i="8"/>
  <c r="S82" i="8" s="1"/>
  <c r="T70" i="8"/>
  <c r="T71" i="8"/>
  <c r="R71" i="8"/>
  <c r="T77" i="8" l="1"/>
  <c r="T82" i="8" s="1"/>
  <c r="U70" i="8"/>
  <c r="U71" i="8"/>
  <c r="S85" i="8"/>
  <c r="S86" i="8" s="1"/>
  <c r="S89" i="8" s="1"/>
  <c r="S87" i="8"/>
  <c r="S83" i="8"/>
  <c r="S88" i="8" s="1"/>
  <c r="V64" i="8"/>
  <c r="V67" i="8" s="1"/>
  <c r="W64" i="8"/>
  <c r="W67" i="8" s="1"/>
  <c r="W79" i="8"/>
  <c r="W78" i="8"/>
  <c r="W58" i="8"/>
  <c r="G28" i="8"/>
  <c r="R89" i="8"/>
  <c r="W74" i="8" l="1"/>
  <c r="W69" i="8"/>
  <c r="V69" i="8"/>
  <c r="V74" i="8"/>
  <c r="U77" i="8"/>
  <c r="U82" i="8" s="1"/>
  <c r="T85" i="8"/>
  <c r="T86" i="8" s="1"/>
  <c r="T89" i="8" s="1"/>
  <c r="T83" i="8"/>
  <c r="T88" i="8" s="1"/>
  <c r="T87" i="8"/>
  <c r="V70" i="8" l="1"/>
  <c r="V77" i="8" s="1"/>
  <c r="V82" i="8" s="1"/>
  <c r="W70" i="8"/>
  <c r="W77" i="8" s="1"/>
  <c r="W82" i="8" s="1"/>
  <c r="U85" i="8"/>
  <c r="U86" i="8" s="1"/>
  <c r="U89" i="8" s="1"/>
  <c r="U83" i="8"/>
  <c r="U88" i="8" s="1"/>
  <c r="U87" i="8"/>
  <c r="W85" i="8" l="1"/>
  <c r="W87" i="8"/>
  <c r="W83" i="8"/>
  <c r="V85" i="8"/>
  <c r="V86" i="8" s="1"/>
  <c r="V89" i="8" s="1"/>
  <c r="V87" i="8"/>
  <c r="V83" i="8"/>
  <c r="V88" i="8" s="1"/>
  <c r="V71" i="8"/>
  <c r="W71" i="8"/>
  <c r="W88" i="8" l="1"/>
  <c r="G26" i="8" s="1"/>
  <c r="W86" i="8"/>
  <c r="W89" i="8" s="1"/>
  <c r="G27" i="8" s="1"/>
</calcChain>
</file>

<file path=xl/sharedStrings.xml><?xml version="1.0" encoding="utf-8"?>
<sst xmlns="http://schemas.openxmlformats.org/spreadsheetml/2006/main" count="1093" uniqueCount="550">
  <si>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</si>
  <si>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</si>
  <si>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</si>
  <si>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</si>
  <si>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</si>
  <si>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</si>
  <si>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</si>
  <si>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</si>
  <si>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</si>
  <si>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</si>
  <si>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</si>
  <si>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</si>
  <si>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</si>
  <si>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</si>
  <si>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</si>
  <si>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</si>
  <si>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</si>
  <si>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</si>
  <si>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</si>
  <si>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</si>
  <si>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</si>
  <si>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</si>
  <si>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</si>
  <si>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</si>
  <si>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</si>
  <si>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</si>
  <si>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</si>
  <si>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</si>
  <si>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</si>
  <si>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</si>
  <si>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</si>
  <si>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</si>
  <si>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</si>
  <si>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</si>
  <si>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</si>
  <si>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</si>
  <si>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</si>
  <si>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</si>
  <si>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</si>
  <si>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</si>
  <si>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</si>
  <si>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</si>
  <si>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</si>
  <si>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</si>
  <si>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</si>
  <si>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</si>
  <si>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</si>
  <si>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</si>
  <si>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</si>
  <si>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</si>
  <si>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</si>
  <si>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</si>
  <si>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</si>
  <si>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</si>
  <si>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</si>
  <si>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</si>
  <si>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</si>
  <si>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</si>
  <si>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</si>
  <si>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</si>
  <si>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</si>
  <si>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</si>
  <si>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</si>
  <si>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</si>
  <si>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</si>
  <si>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</si>
  <si>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</si>
  <si>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</si>
  <si>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</si>
  <si>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</si>
  <si>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</si>
  <si>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</si>
  <si>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</si>
  <si>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</si>
  <si>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</si>
  <si>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</si>
  <si>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</si>
  <si>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</si>
  <si>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</si>
  <si>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</si>
  <si>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</si>
  <si>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</si>
  <si>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</si>
  <si>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</si>
  <si>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</si>
  <si>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</si>
  <si>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</si>
  <si>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</si>
  <si>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</si>
  <si>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</si>
  <si>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</si>
  <si>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</si>
  <si>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</si>
  <si>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</si>
  <si>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</si>
  <si>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</si>
  <si>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</si>
  <si>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</si>
  <si>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</si>
  <si>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</si>
  <si>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</si>
  <si>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</si>
  <si>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</si>
  <si>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</si>
  <si>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</si>
  <si>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</si>
  <si>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</si>
  <si>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</si>
  <si>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</si>
  <si>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</si>
  <si>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</si>
  <si>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</si>
  <si>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</si>
  <si>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</si>
  <si>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</si>
  <si>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</si>
  <si>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</si>
  <si>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</si>
  <si>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</si>
  <si>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</si>
  <si>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</si>
  <si>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</si>
  <si>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</si>
  <si>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</si>
  <si>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</si>
  <si>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</si>
  <si>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</si>
  <si>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</si>
  <si>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</si>
  <si>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</si>
  <si>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</si>
  <si>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</si>
  <si>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</si>
  <si>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</si>
  <si>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</si>
  <si>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</si>
  <si>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</si>
  <si>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</si>
  <si>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</si>
  <si>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</si>
  <si>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</si>
  <si>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</si>
  <si>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</si>
  <si>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</si>
  <si>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</si>
  <si>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</si>
  <si>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</si>
  <si>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</si>
  <si>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</si>
  <si>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</si>
  <si>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</si>
  <si>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</si>
  <si>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</si>
  <si>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</si>
  <si>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</si>
  <si>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</si>
  <si>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</si>
  <si>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</si>
  <si>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</si>
  <si>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</si>
  <si>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</si>
  <si>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</si>
  <si>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</si>
  <si>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</si>
  <si>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</si>
  <si>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</si>
  <si>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</si>
  <si>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</si>
  <si>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</si>
  <si>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</si>
  <si>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</si>
  <si>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</si>
  <si>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</si>
  <si>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</si>
  <si>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</si>
  <si>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</si>
  <si>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</si>
  <si>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</si>
  <si>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</si>
  <si>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</si>
  <si>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</si>
  <si>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</si>
  <si>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</si>
  <si>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</si>
  <si>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</si>
  <si>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</si>
  <si>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</si>
  <si>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</si>
  <si>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</si>
  <si>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</si>
  <si>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</si>
  <si>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</si>
  <si>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</si>
  <si>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</si>
  <si>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</si>
  <si>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</si>
  <si>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</si>
  <si>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</si>
  <si>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</si>
  <si>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</si>
  <si>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</si>
  <si>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</si>
  <si>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</si>
  <si>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</si>
  <si>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</si>
  <si>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</si>
  <si>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</si>
  <si>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</si>
  <si>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</si>
  <si>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</si>
  <si>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</si>
  <si>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</si>
  <si>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</si>
  <si>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</si>
  <si>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</si>
  <si>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</si>
  <si>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</si>
  <si>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</si>
  <si>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</si>
  <si>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</si>
  <si>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</si>
  <si>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</si>
  <si>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</si>
  <si>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</si>
  <si>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</si>
  <si>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</si>
  <si>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</si>
  <si>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</si>
  <si>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</si>
  <si>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</si>
  <si>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</si>
  <si>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</si>
  <si>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</si>
  <si>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</si>
  <si>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</si>
  <si>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</si>
  <si>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</si>
  <si>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</si>
  <si>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</si>
  <si>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</si>
  <si>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</si>
  <si>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</si>
  <si>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</si>
  <si>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</si>
  <si>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</si>
  <si>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</si>
  <si>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</si>
  <si>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</si>
  <si>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</si>
  <si>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</si>
  <si>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</si>
  <si>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</si>
  <si>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</si>
  <si>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</si>
  <si>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</si>
  <si>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</si>
  <si>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</si>
  <si>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</si>
  <si>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</si>
  <si>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</si>
  <si>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</si>
  <si>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</si>
  <si>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</si>
  <si>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</si>
  <si>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</si>
  <si>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</si>
  <si>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</si>
  <si>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</si>
  <si>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</si>
  <si>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</si>
  <si>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</si>
  <si>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</si>
  <si>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</si>
  <si>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</si>
  <si>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</si>
  <si>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</si>
  <si>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</si>
  <si>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</si>
  <si>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</si>
  <si>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</si>
  <si>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</si>
  <si>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</si>
  <si>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</si>
  <si>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</si>
  <si>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</si>
  <si>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</si>
  <si>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</si>
  <si>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</si>
  <si>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</si>
  <si>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</si>
  <si>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</si>
  <si>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</si>
  <si>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</si>
  <si>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</si>
  <si>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</si>
  <si>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</si>
  <si>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</si>
  <si>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</si>
  <si>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</si>
  <si>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</si>
  <si>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</si>
  <si>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</si>
  <si>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</si>
  <si>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</si>
  <si>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</si>
  <si>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</si>
  <si>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</si>
  <si>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</si>
  <si>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</si>
  <si>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</si>
  <si>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</si>
  <si>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</si>
  <si>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</si>
  <si>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</si>
  <si>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</si>
  <si>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</si>
  <si>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</si>
  <si>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</si>
  <si>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</si>
  <si>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</si>
  <si>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</si>
  <si>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</si>
  <si>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</si>
  <si>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</si>
  <si>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</si>
  <si>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</si>
  <si>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</si>
  <si>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</si>
  <si>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</si>
  <si>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</si>
  <si>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</si>
  <si>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</si>
  <si>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</si>
  <si>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</si>
  <si>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</si>
  <si>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</si>
  <si>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</si>
  <si>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</si>
  <si>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</si>
  <si>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</si>
  <si>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</si>
  <si>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</si>
  <si>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</si>
  <si>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</si>
  <si>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</si>
  <si>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</si>
  <si>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</si>
  <si>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</si>
  <si>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</si>
  <si>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</si>
  <si>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</si>
  <si>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</si>
  <si>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</si>
  <si>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</si>
  <si>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</si>
  <si>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</si>
  <si>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</si>
  <si>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</si>
  <si>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</si>
  <si>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</si>
  <si>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</si>
  <si>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</si>
  <si>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</si>
  <si>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</si>
  <si>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</si>
  <si>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</si>
  <si>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</si>
  <si>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</si>
  <si>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</si>
  <si>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</si>
  <si>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</si>
  <si>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</si>
  <si>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</si>
  <si>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</si>
  <si>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</si>
  <si>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</si>
  <si>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</si>
  <si>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</si>
  <si>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</si>
  <si>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</si>
  <si>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</si>
  <si>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</si>
  <si>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</si>
  <si>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</si>
  <si>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</si>
  <si>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</si>
  <si>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</si>
  <si>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</si>
  <si>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</si>
  <si>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</si>
  <si>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</si>
  <si>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</si>
  <si>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</si>
  <si>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</si>
  <si>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</si>
  <si>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</si>
  <si>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</si>
  <si>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</si>
  <si>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</si>
  <si>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</si>
  <si>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</si>
  <si>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</si>
  <si>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</si>
  <si>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</si>
  <si>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</si>
  <si>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</si>
  <si>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</si>
  <si>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</si>
  <si>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</si>
  <si>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</si>
  <si>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</si>
  <si>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</si>
  <si>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</si>
  <si>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</si>
  <si>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</si>
  <si>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</si>
  <si>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</si>
  <si>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</si>
  <si>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</si>
  <si>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</si>
  <si>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</si>
  <si>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</si>
  <si>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</si>
  <si>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</si>
  <si>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</si>
  <si>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</si>
  <si>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</si>
  <si>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</si>
  <si>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</si>
  <si>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</si>
  <si>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</si>
  <si>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</si>
  <si>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</si>
  <si>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</si>
  <si>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</si>
  <si>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</si>
  <si>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</si>
  <si>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</si>
  <si>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</si>
  <si>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</si>
  <si>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</si>
  <si>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</si>
  <si>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</si>
  <si>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</si>
  <si>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</si>
  <si>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</si>
  <si>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</si>
  <si>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</si>
  <si>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</si>
  <si>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</si>
  <si>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</si>
  <si>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</si>
  <si>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</si>
  <si>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</si>
  <si>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</si>
  <si>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</si>
  <si>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</si>
  <si>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</si>
  <si>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</si>
  <si>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</si>
  <si>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</si>
  <si>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</si>
  <si>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</si>
  <si>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</si>
  <si>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</si>
  <si>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</si>
  <si>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</si>
  <si>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</si>
  <si>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</si>
  <si>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</si>
  <si>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</si>
  <si>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</si>
  <si>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</si>
  <si>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</si>
  <si>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</si>
  <si>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</si>
  <si>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</si>
  <si>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</si>
  <si>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</si>
  <si>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</si>
  <si>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</si>
  <si>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</si>
  <si>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</si>
  <si>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</si>
  <si>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</si>
  <si>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</si>
  <si>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</si>
  <si>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</si>
  <si>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</si>
  <si>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</si>
  <si>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</si>
  <si>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</si>
  <si>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</si>
  <si>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</si>
  <si>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</si>
  <si>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</si>
  <si>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</si>
  <si>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</si>
  <si>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</si>
  <si>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</si>
  <si>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</si>
  <si>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</si>
  <si>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</si>
  <si>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</si>
  <si>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</si>
  <si>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</si>
  <si>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</si>
  <si>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</si>
  <si>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</si>
  <si>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</si>
  <si>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</si>
  <si>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</si>
  <si>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</si>
  <si>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</si>
  <si>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</si>
  <si>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</si>
  <si>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</si>
  <si>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</si>
  <si>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</si>
  <si>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</si>
  <si>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</si>
  <si>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</si>
  <si>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t>
  </si>
  <si>
    <t>Пермский край, Чернушинский городской округ</t>
  </si>
  <si>
    <t>Модернизация учета электрической энергии (мощности)</t>
  </si>
  <si>
    <t>МВ×А-0; км ВЛ
 1-цеп-0; км ВЛ
 2-цеп-0; км КЛ-0; т.у.-114; шт-0</t>
  </si>
  <si>
    <t>И</t>
  </si>
  <si>
    <t>Укрупненный сметный расчет</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</si>
  <si>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</si>
  <si>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</si>
  <si>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</si>
  <si>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</si>
  <si>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</si>
  <si>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</si>
  <si>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</si>
  <si>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</si>
  <si>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</si>
  <si>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</si>
  <si>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</si>
  <si>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</si>
  <si>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</si>
  <si>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</si>
  <si>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</si>
  <si>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</si>
  <si>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</si>
  <si>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</si>
  <si>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</si>
  <si>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01.12.2024</t>
  </si>
  <si>
    <t>15.12.2024</t>
  </si>
  <si>
    <t>Реконструкция, модернизация, техническое перевооружение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</si>
</sst>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2562926.7423600722</c:v>
                </c:pt>
                <c:pt idx="3">
                  <c:v>4298601.1833402496</c:v>
                </c:pt>
                <c:pt idx="4">
                  <c:v>6204481.6886361372</c:v>
                </c:pt>
                <c:pt idx="5">
                  <c:v>8297523.3477044767</c:v>
                </c:pt>
                <c:pt idx="6">
                  <c:v>10596393.883357469</c:v>
                </c:pt>
                <c:pt idx="7">
                  <c:v>13121648.722895959</c:v>
                </c:pt>
                <c:pt idx="8">
                  <c:v>15895924.145771876</c:v>
                </c:pt>
                <c:pt idx="9">
                  <c:v>18944150.389661975</c:v>
                </c:pt>
                <c:pt idx="10">
                  <c:v>22293786.794060081</c:v>
                </c:pt>
                <c:pt idx="11">
                  <c:v>25975081.278499894</c:v>
                </c:pt>
                <c:pt idx="12">
                  <c:v>30021356.693503607</c:v>
                </c:pt>
                <c:pt idx="13">
                  <c:v>34469326.848745041</c:v>
                </c:pt>
                <c:pt idx="14">
                  <c:v>39359445.317409791</c:v>
                </c:pt>
                <c:pt idx="15">
                  <c:v>44736290.441305086</c:v>
                </c:pt>
                <c:pt idx="16">
                  <c:v>50648990.321210414</c:v>
                </c:pt>
              </c:numCache>
            </c:numRef>
          </c:val>
          <c:smooth val="0"/>
          <c:extLst>
            <c:ext xmlns:c16="http://schemas.microsoft.com/office/drawing/2014/chart" uri="{C3380CC4-5D6E-409C-BE32-E72D297353CC}">
              <c16:uniqueId val="{00000000-3DAD-4A6E-B775-A18CBEE06B3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1403142.9092790836</c:v>
                </c:pt>
                <c:pt idx="3">
                  <c:v>1359287.6818702938</c:v>
                </c:pt>
                <c:pt idx="4">
                  <c:v>1320870.7934772116</c:v>
                </c:pt>
                <c:pt idx="5">
                  <c:v>1283701.6473197257</c:v>
                </c:pt>
                <c:pt idx="6">
                  <c:v>1247734.8248020362</c:v>
                </c:pt>
                <c:pt idx="7">
                  <c:v>1212926.6859205393</c:v>
                </c:pt>
                <c:pt idx="8">
                  <c:v>1179235.2971767376</c:v>
                </c:pt>
                <c:pt idx="9">
                  <c:v>1146620.3623998319</c:v>
                </c:pt>
                <c:pt idx="10">
                  <c:v>1115043.1563700929</c:v>
                </c:pt>
                <c:pt idx="11">
                  <c:v>1084466.4611369411</c:v>
                </c:pt>
                <c:pt idx="12">
                  <c:v>1054854.5049285816</c:v>
                </c:pt>
                <c:pt idx="13">
                  <c:v>1026172.9035530434</c:v>
                </c:pt>
                <c:pt idx="14">
                  <c:v>998388.60419351363</c:v>
                </c:pt>
                <c:pt idx="15">
                  <c:v>971469.83150394517</c:v>
                </c:pt>
                <c:pt idx="16">
                  <c:v>945386.03591395949</c:v>
                </c:pt>
              </c:numCache>
            </c:numRef>
          </c:val>
          <c:smooth val="0"/>
          <c:extLst>
            <c:ext xmlns:c16="http://schemas.microsoft.com/office/drawing/2014/chart" uri="{C3380CC4-5D6E-409C-BE32-E72D297353CC}">
              <c16:uniqueId val="{00000001-3DAD-4A6E-B775-A18CBEE06B3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FD44A439-1E93-44E4-AD8F-FBC32836A4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2562926.7423600722</v>
          </cell>
          <cell r="E83">
            <v>4298601.1833402496</v>
          </cell>
          <cell r="F83">
            <v>6204481.6886361372</v>
          </cell>
          <cell r="G83">
            <v>8297523.3477044767</v>
          </cell>
          <cell r="H83">
            <v>10596393.883357469</v>
          </cell>
          <cell r="I83">
            <v>13121648.722895959</v>
          </cell>
          <cell r="J83">
            <v>15895924.145771876</v>
          </cell>
          <cell r="K83">
            <v>18944150.389661975</v>
          </cell>
          <cell r="L83">
            <v>22293786.794060081</v>
          </cell>
          <cell r="M83">
            <v>25975081.278499894</v>
          </cell>
          <cell r="N83">
            <v>30021356.693503607</v>
          </cell>
          <cell r="O83">
            <v>34469326.848745041</v>
          </cell>
          <cell r="P83">
            <v>39359445.317409791</v>
          </cell>
          <cell r="Q83">
            <v>44736290.441305086</v>
          </cell>
          <cell r="R83">
            <v>50648990.321210414</v>
          </cell>
        </row>
        <row r="85">
          <cell r="A85" t="str">
            <v>Дисконтированный денежный поток (PV)</v>
          </cell>
          <cell r="B85">
            <v>0</v>
          </cell>
          <cell r="C85">
            <v>977375.2548747079</v>
          </cell>
          <cell r="D85">
            <v>1403142.9092790836</v>
          </cell>
          <cell r="E85">
            <v>1359287.6818702938</v>
          </cell>
          <cell r="F85">
            <v>1320870.7934772116</v>
          </cell>
          <cell r="G85">
            <v>1283701.6473197257</v>
          </cell>
          <cell r="H85">
            <v>1247734.8248020362</v>
          </cell>
          <cell r="I85">
            <v>1212926.6859205393</v>
          </cell>
          <cell r="J85">
            <v>1179235.2971767376</v>
          </cell>
          <cell r="K85">
            <v>1146620.3623998319</v>
          </cell>
          <cell r="L85">
            <v>1115043.1563700929</v>
          </cell>
          <cell r="M85">
            <v>1084466.4611369411</v>
          </cell>
          <cell r="N85">
            <v>1054854.5049285816</v>
          </cell>
          <cell r="O85">
            <v>1026172.9035530434</v>
          </cell>
          <cell r="P85">
            <v>998388.60419351363</v>
          </cell>
          <cell r="Q85">
            <v>971469.83150394517</v>
          </cell>
          <cell r="R85">
            <v>945386.03591395949</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FE2B9-C323-4813-92F5-D1DFA2084B14}">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535</v>
      </c>
      <c r="D22" s="15"/>
      <c r="E22" s="15"/>
      <c r="F22" s="4"/>
      <c r="G22" s="4"/>
      <c r="H22" s="4"/>
      <c r="I22" s="4"/>
      <c r="J22" s="4"/>
      <c r="K22" s="4"/>
      <c r="L22" s="4"/>
      <c r="M22" s="4"/>
      <c r="N22" s="4"/>
      <c r="O22" s="4"/>
      <c r="P22" s="4"/>
      <c r="Q22" s="4"/>
      <c r="R22" s="4"/>
      <c r="S22" s="4"/>
      <c r="T22" s="4"/>
      <c r="U22" s="4"/>
      <c r="V22" s="4"/>
      <c r="W22" s="4"/>
      <c r="X22" s="4"/>
    </row>
    <row r="23" spans="1:24" s="18" customFormat="1" ht="47.25" x14ac:dyDescent="0.25">
      <c r="A23" s="25" t="s">
        <v>16</v>
      </c>
      <c r="B23" s="27" t="s">
        <v>17</v>
      </c>
      <c r="C23" s="24" t="s">
        <v>536</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537</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538</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539</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540</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86</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541</v>
      </c>
    </row>
    <row r="41" spans="1:24" ht="63" x14ac:dyDescent="0.25">
      <c r="A41" s="25" t="s">
        <v>48</v>
      </c>
      <c r="B41" s="31" t="s">
        <v>49</v>
      </c>
      <c r="C41" s="24" t="s">
        <v>542</v>
      </c>
    </row>
    <row r="42" spans="1:24" ht="47.25" x14ac:dyDescent="0.25">
      <c r="A42" s="25" t="s">
        <v>50</v>
      </c>
      <c r="B42" s="31" t="s">
        <v>51</v>
      </c>
      <c r="C42" s="24" t="s">
        <v>542</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543</v>
      </c>
    </row>
    <row r="47" spans="1:24" ht="18.75" customHeight="1" x14ac:dyDescent="0.25">
      <c r="A47" s="28"/>
      <c r="B47" s="29"/>
      <c r="C47" s="30"/>
    </row>
    <row r="48" spans="1:24" ht="31.5" x14ac:dyDescent="0.25">
      <c r="A48" s="25" t="s">
        <v>60</v>
      </c>
      <c r="B48" s="31" t="s">
        <v>61</v>
      </c>
      <c r="C48" s="32" t="s">
        <v>544</v>
      </c>
    </row>
    <row r="49" spans="1:3" ht="31.5" x14ac:dyDescent="0.25">
      <c r="A49" s="25" t="s">
        <v>62</v>
      </c>
      <c r="B49" s="31" t="s">
        <v>63</v>
      </c>
      <c r="C49" s="33"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E59B4-238D-4DBE-8B30-5CD5B34E042E}">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O_Ч2_17</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61462F-29E5-4CE5-8A7C-27EBC665ABB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O_Ч2_17</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531</v>
      </c>
      <c r="C26" s="245" t="s">
        <v>549</v>
      </c>
      <c r="D26" s="245">
        <v>2024</v>
      </c>
      <c r="E26" s="245">
        <v>0</v>
      </c>
      <c r="F26" s="245">
        <v>0</v>
      </c>
      <c r="G26" s="245">
        <v>0</v>
      </c>
      <c r="H26" s="245">
        <v>0</v>
      </c>
      <c r="I26" s="245">
        <v>0</v>
      </c>
      <c r="J26" s="245">
        <v>0</v>
      </c>
      <c r="K26" s="245">
        <v>0</v>
      </c>
      <c r="L26" s="245">
        <v>114</v>
      </c>
      <c r="M26" s="245">
        <v>0</v>
      </c>
      <c r="N26" s="245">
        <v>0</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21864-CFBA-4B44-8D62-8BB08FF99CD0}">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O_Ч2_17</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60.75" thickBot="1" x14ac:dyDescent="0.3">
      <c r="A21" s="258" t="s">
        <v>469</v>
      </c>
      <c r="B21" s="259" t="s">
        <v>522</v>
      </c>
    </row>
    <row r="22" spans="1:2" s="187" customFormat="1" ht="16.5" thickBot="1" x14ac:dyDescent="0.3">
      <c r="A22" s="258" t="s">
        <v>470</v>
      </c>
      <c r="B22" s="259" t="s">
        <v>523</v>
      </c>
    </row>
    <row r="23" spans="1:2" s="187" customFormat="1" ht="16.5" thickBot="1" x14ac:dyDescent="0.3">
      <c r="A23" s="258" t="s">
        <v>471</v>
      </c>
      <c r="B23" s="259" t="s">
        <v>524</v>
      </c>
    </row>
    <row r="24" spans="1:2" s="187" customFormat="1" ht="45.75" thickBot="1" x14ac:dyDescent="0.3">
      <c r="A24" s="258" t="s">
        <v>472</v>
      </c>
      <c r="B24" s="259" t="s">
        <v>525</v>
      </c>
    </row>
    <row r="25" spans="1:2" s="187" customFormat="1" ht="16.5" thickBot="1" x14ac:dyDescent="0.3">
      <c r="A25" s="260" t="s">
        <v>473</v>
      </c>
      <c r="B25" s="259">
        <v>2024</v>
      </c>
    </row>
    <row r="26" spans="1:2" s="187" customFormat="1" ht="16.5" thickBot="1" x14ac:dyDescent="0.3">
      <c r="A26" s="261" t="s">
        <v>474</v>
      </c>
      <c r="B26" s="259" t="s">
        <v>526</v>
      </c>
    </row>
    <row r="27" spans="1:2" s="187" customFormat="1" ht="29.25" thickBot="1" x14ac:dyDescent="0.3">
      <c r="A27" s="262" t="s">
        <v>475</v>
      </c>
      <c r="B27" s="263">
        <v>2.7187955999999995</v>
      </c>
    </row>
    <row r="28" spans="1:2" s="187" customFormat="1" ht="16.5" thickBot="1" x14ac:dyDescent="0.3">
      <c r="A28" s="264" t="s">
        <v>476</v>
      </c>
      <c r="B28" s="263" t="s">
        <v>527</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528</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529</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529</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530</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530</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531</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532</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533</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534</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C0404-BBC9-4B2E-A8A0-A5F0E53ADE2E}">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O_Ч2_17</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0377E-B81E-45A7-B6AE-44CC0AD3E7C7}">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O_Ч2_17</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BA8164-41FA-4B40-89CA-97B0EB63A849}">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O_Ч2_17</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E912A-2D84-47CA-BFF1-54E5502C03BE}">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O_Ч2_17</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536</v>
      </c>
    </row>
    <row r="23" spans="1:3" ht="42.75" customHeight="1" x14ac:dyDescent="0.25">
      <c r="A23" s="84" t="s">
        <v>16</v>
      </c>
      <c r="B23" s="85" t="s">
        <v>138</v>
      </c>
      <c r="C23" s="32" t="s">
        <v>522</v>
      </c>
    </row>
    <row r="24" spans="1:3" ht="63" customHeight="1" x14ac:dyDescent="0.25">
      <c r="A24" s="84" t="s">
        <v>18</v>
      </c>
      <c r="B24" s="85" t="s">
        <v>139</v>
      </c>
      <c r="C24" s="32" t="s">
        <v>525</v>
      </c>
    </row>
    <row r="25" spans="1:3" ht="63" customHeight="1" x14ac:dyDescent="0.25">
      <c r="A25" s="84" t="s">
        <v>20</v>
      </c>
      <c r="B25" s="85" t="s">
        <v>140</v>
      </c>
      <c r="C25" s="32" t="s">
        <v>190</v>
      </c>
    </row>
    <row r="26" spans="1:3" ht="42.75" customHeight="1" x14ac:dyDescent="0.25">
      <c r="A26" s="84" t="s">
        <v>22</v>
      </c>
      <c r="B26" s="85" t="s">
        <v>141</v>
      </c>
      <c r="C26" s="32" t="s">
        <v>546</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v>2024</v>
      </c>
    </row>
    <row r="30" spans="1:3" ht="42.75" customHeight="1" x14ac:dyDescent="0.25">
      <c r="A30" s="84" t="s">
        <v>30</v>
      </c>
      <c r="B30" s="82" t="s">
        <v>145</v>
      </c>
      <c r="C30" s="32"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AB786-0A54-47E4-AF42-BD7640E46BC9}">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O_Ч2_17</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7C255-A9E9-4B69-912E-F1482D1C37C3}">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O_Ч2_17</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74039-E488-430D-BFF7-BBE2AA474375}">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O_Ч2_17</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2718.7955999999995</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f>SUM(B58:R58)</f>
        <v>704.94485914285656</v>
      </c>
      <c r="C26" s="80"/>
      <c r="D26" s="128" t="s">
        <v>196</v>
      </c>
      <c r="E26" s="128"/>
      <c r="F26" s="128"/>
      <c r="G26" s="129">
        <f>IF(B93="исключен","проект исключен",IF(SUM(B88:W88)=0,"не окупается",SUM(B88:W88)))</f>
        <v>1</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f>IF(B93="исключен","проект исключен",IF(SUM(B89:W89)=0,"не окупается",SUM(B89:W89)))</f>
        <v>1</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18326676.954720244</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1.04</v>
      </c>
      <c r="E47" s="148">
        <f t="shared" si="0"/>
        <v>1.0816000000000001</v>
      </c>
      <c r="F47" s="148">
        <f t="shared" si="0"/>
        <v>1.1248640000000001</v>
      </c>
      <c r="G47" s="148">
        <f t="shared" si="0"/>
        <v>1.1698585600000002</v>
      </c>
      <c r="H47" s="148">
        <f t="shared" si="0"/>
        <v>1.2166529024000003</v>
      </c>
      <c r="I47" s="148">
        <f t="shared" si="0"/>
        <v>1.2653190184960004</v>
      </c>
      <c r="J47" s="148">
        <f t="shared" si="0"/>
        <v>1.3159317792358405</v>
      </c>
      <c r="K47" s="148">
        <f t="shared" si="0"/>
        <v>1.3685690504052741</v>
      </c>
      <c r="L47" s="148">
        <f t="shared" si="0"/>
        <v>1.4233118124214852</v>
      </c>
      <c r="M47" s="148">
        <f t="shared" si="0"/>
        <v>1.4802442849183446</v>
      </c>
      <c r="N47" s="148">
        <f t="shared" si="0"/>
        <v>1.5394540563150785</v>
      </c>
      <c r="O47" s="148">
        <f t="shared" si="0"/>
        <v>1.6010322185676817</v>
      </c>
      <c r="P47" s="148">
        <f t="shared" si="0"/>
        <v>1.6650735073103891</v>
      </c>
      <c r="Q47" s="148">
        <f t="shared" si="0"/>
        <v>1.7316764476028046</v>
      </c>
      <c r="R47" s="148">
        <f t="shared" si="0"/>
        <v>1.8009435055069167</v>
      </c>
      <c r="S47" s="148">
        <f t="shared" si="0"/>
        <v>1.8729812457271935</v>
      </c>
      <c r="T47" s="148">
        <f t="shared" si="0"/>
        <v>1.9479004955562813</v>
      </c>
      <c r="U47" s="148">
        <f t="shared" si="0"/>
        <v>2.0258165153785326</v>
      </c>
      <c r="V47" s="148">
        <f t="shared" si="0"/>
        <v>2.1068491759936738</v>
      </c>
      <c r="W47" s="148">
        <f t="shared" si="0"/>
        <v>2.1911231430334208</v>
      </c>
    </row>
    <row r="48" spans="1:23" ht="12" customHeight="1" thickBot="1" x14ac:dyDescent="0.3">
      <c r="A48" s="142" t="s">
        <v>222</v>
      </c>
      <c r="B48" s="149">
        <f t="shared" ref="B48:W48" si="1">B47*B95</f>
        <v>0</v>
      </c>
      <c r="C48" s="149">
        <f>C47*C95</f>
        <v>1867174.4212495829</v>
      </c>
      <c r="D48" s="149">
        <f>D47*D95</f>
        <v>1998379.5380074501</v>
      </c>
      <c r="E48" s="149">
        <f t="shared" si="1"/>
        <v>2194095.3589406493</v>
      </c>
      <c r="F48" s="149">
        <f t="shared" si="1"/>
        <v>2409285.5233072238</v>
      </c>
      <c r="G48" s="149">
        <f t="shared" si="1"/>
        <v>2645915.1949786623</v>
      </c>
      <c r="H48" s="149">
        <f t="shared" si="1"/>
        <v>2906150.2553382651</v>
      </c>
      <c r="I48" s="149">
        <f t="shared" si="1"/>
        <v>3192378.0134579088</v>
      </c>
      <c r="J48" s="149">
        <f t="shared" si="1"/>
        <v>3507230.0711145871</v>
      </c>
      <c r="K48" s="149">
        <f t="shared" si="1"/>
        <v>3853607.5683756252</v>
      </c>
      <c r="L48" s="149">
        <f t="shared" si="1"/>
        <v>4234709.0592557909</v>
      </c>
      <c r="M48" s="149">
        <f t="shared" si="1"/>
        <v>4654061.2932385076</v>
      </c>
      <c r="N48" s="149">
        <f t="shared" si="1"/>
        <v>5115553.2075239988</v>
      </c>
      <c r="O48" s="149">
        <f t="shared" si="1"/>
        <v>5623473.4670145484</v>
      </c>
      <c r="P48" s="149">
        <f t="shared" si="1"/>
        <v>6182551.924598082</v>
      </c>
      <c r="Q48" s="149">
        <f t="shared" si="1"/>
        <v>6798005.4136072285</v>
      </c>
      <c r="R48" s="149">
        <f t="shared" si="1"/>
        <v>7475588.3278119853</v>
      </c>
      <c r="S48" s="149">
        <f t="shared" si="1"/>
        <v>8221648.4923926173</v>
      </c>
      <c r="T48" s="149">
        <f t="shared" si="1"/>
        <v>9043188.8825251032</v>
      </c>
      <c r="U48" s="149">
        <f t="shared" si="1"/>
        <v>9947935.8050362542</v>
      </c>
      <c r="V48" s="149">
        <f t="shared" si="1"/>
        <v>10944414.223648923</v>
      </c>
      <c r="W48" s="149">
        <f t="shared" si="1"/>
        <v>12042030.980303396</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1998379.5380074501</v>
      </c>
      <c r="E57" s="158">
        <f t="shared" si="2"/>
        <v>2194095.3589406493</v>
      </c>
      <c r="F57" s="158">
        <f t="shared" si="2"/>
        <v>2409285.5233072238</v>
      </c>
      <c r="G57" s="158">
        <f t="shared" si="2"/>
        <v>2645915.1949786623</v>
      </c>
      <c r="H57" s="158">
        <f t="shared" si="2"/>
        <v>2906150.2553382651</v>
      </c>
      <c r="I57" s="158">
        <f t="shared" si="2"/>
        <v>3192378.0134579088</v>
      </c>
      <c r="J57" s="158">
        <f t="shared" si="2"/>
        <v>3507230.0711145871</v>
      </c>
      <c r="K57" s="158">
        <f t="shared" si="2"/>
        <v>3853607.5683756252</v>
      </c>
      <c r="L57" s="158">
        <f t="shared" si="2"/>
        <v>4234709.0592557909</v>
      </c>
      <c r="M57" s="158">
        <f t="shared" si="2"/>
        <v>4654061.2932385076</v>
      </c>
      <c r="N57" s="158">
        <f t="shared" si="2"/>
        <v>5115553.2075239988</v>
      </c>
      <c r="O57" s="158">
        <f t="shared" si="2"/>
        <v>5623473.4670145484</v>
      </c>
      <c r="P57" s="158">
        <f t="shared" si="2"/>
        <v>6182551.924598082</v>
      </c>
      <c r="Q57" s="158">
        <f t="shared" si="2"/>
        <v>6798005.4136072285</v>
      </c>
      <c r="R57" s="158">
        <f t="shared" si="2"/>
        <v>7475588.3278119853</v>
      </c>
      <c r="S57" s="158">
        <f t="shared" si="2"/>
        <v>8221648.4923926173</v>
      </c>
      <c r="T57" s="158">
        <f t="shared" si="2"/>
        <v>9043188.8825251032</v>
      </c>
      <c r="U57" s="158">
        <f t="shared" si="2"/>
        <v>9947935.8050362542</v>
      </c>
      <c r="V57" s="158">
        <f t="shared" si="2"/>
        <v>10944414.223648923</v>
      </c>
      <c r="W57" s="158">
        <f t="shared" si="2"/>
        <v>12042030.980303396</v>
      </c>
    </row>
    <row r="58" spans="1:23" ht="12" customHeight="1" x14ac:dyDescent="0.25">
      <c r="A58" s="147" t="s">
        <v>230</v>
      </c>
      <c r="B58" s="159">
        <f t="shared" ref="B58:W58" si="3">SUM(B59:B63)</f>
        <v>0</v>
      </c>
      <c r="C58" s="159">
        <f t="shared" si="3"/>
        <v>0</v>
      </c>
      <c r="D58" s="159">
        <f t="shared" si="3"/>
        <v>58.959024582857133</v>
      </c>
      <c r="E58" s="159">
        <f t="shared" si="3"/>
        <v>57.250067348571413</v>
      </c>
      <c r="F58" s="159">
        <f t="shared" si="3"/>
        <v>55.541110114285694</v>
      </c>
      <c r="G58" s="159">
        <f t="shared" si="3"/>
        <v>53.832152879999974</v>
      </c>
      <c r="H58" s="159">
        <f t="shared" si="3"/>
        <v>52.123195645714254</v>
      </c>
      <c r="I58" s="159">
        <f t="shared" si="3"/>
        <v>50.414238411428535</v>
      </c>
      <c r="J58" s="159">
        <f t="shared" si="3"/>
        <v>48.705281177142822</v>
      </c>
      <c r="K58" s="159">
        <f t="shared" si="3"/>
        <v>46.996323942857103</v>
      </c>
      <c r="L58" s="159">
        <f t="shared" si="3"/>
        <v>45.287366708571383</v>
      </c>
      <c r="M58" s="159">
        <f t="shared" si="3"/>
        <v>43.578409474285671</v>
      </c>
      <c r="N58" s="159">
        <f t="shared" si="3"/>
        <v>41.869452239999951</v>
      </c>
      <c r="O58" s="159">
        <f t="shared" si="3"/>
        <v>40.160495005714246</v>
      </c>
      <c r="P58" s="159">
        <f t="shared" si="3"/>
        <v>38.451537771428526</v>
      </c>
      <c r="Q58" s="159">
        <f t="shared" si="3"/>
        <v>36.742580537142814</v>
      </c>
      <c r="R58" s="159">
        <f t="shared" si="3"/>
        <v>35.033623302857094</v>
      </c>
      <c r="S58" s="159">
        <f t="shared" si="3"/>
        <v>33.324666068571389</v>
      </c>
      <c r="T58" s="159">
        <f t="shared" si="3"/>
        <v>31.615708834285666</v>
      </c>
      <c r="U58" s="159">
        <f t="shared" si="3"/>
        <v>29.906751599999957</v>
      </c>
      <c r="V58" s="159">
        <f t="shared" si="3"/>
        <v>28.197794365714238</v>
      </c>
      <c r="W58" s="159">
        <f t="shared" si="3"/>
        <v>26.488837131428529</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f>IF(B45&gt;=$B$92+1,(((B100+B100)/2)*$B$36),0)</f>
        <v>0</v>
      </c>
      <c r="C63" s="155">
        <f t="shared" ref="C63:W63" si="8">IF(C45&gt;=$B$92+1,(((B100+C100)/2)*$B$36),0)</f>
        <v>0</v>
      </c>
      <c r="D63" s="155">
        <f t="shared" si="8"/>
        <v>58.959024582857133</v>
      </c>
      <c r="E63" s="155">
        <f t="shared" si="8"/>
        <v>57.250067348571413</v>
      </c>
      <c r="F63" s="155">
        <f t="shared" si="8"/>
        <v>55.541110114285694</v>
      </c>
      <c r="G63" s="155">
        <f t="shared" si="8"/>
        <v>53.832152879999974</v>
      </c>
      <c r="H63" s="155">
        <f t="shared" si="8"/>
        <v>52.123195645714254</v>
      </c>
      <c r="I63" s="155">
        <f t="shared" si="8"/>
        <v>50.414238411428535</v>
      </c>
      <c r="J63" s="155">
        <f t="shared" si="8"/>
        <v>48.705281177142822</v>
      </c>
      <c r="K63" s="155">
        <f t="shared" si="8"/>
        <v>46.996323942857103</v>
      </c>
      <c r="L63" s="155">
        <f t="shared" si="8"/>
        <v>45.287366708571383</v>
      </c>
      <c r="M63" s="155">
        <f t="shared" si="8"/>
        <v>43.578409474285671</v>
      </c>
      <c r="N63" s="155">
        <f t="shared" si="8"/>
        <v>41.869452239999951</v>
      </c>
      <c r="O63" s="155">
        <f t="shared" si="8"/>
        <v>40.160495005714246</v>
      </c>
      <c r="P63" s="155">
        <f t="shared" si="8"/>
        <v>38.451537771428526</v>
      </c>
      <c r="Q63" s="155">
        <f t="shared" si="8"/>
        <v>36.742580537142814</v>
      </c>
      <c r="R63" s="155">
        <f t="shared" si="8"/>
        <v>35.033623302857094</v>
      </c>
      <c r="S63" s="155">
        <f t="shared" si="8"/>
        <v>33.324666068571389</v>
      </c>
      <c r="T63" s="155">
        <f t="shared" si="8"/>
        <v>31.615708834285666</v>
      </c>
      <c r="U63" s="155">
        <f t="shared" si="8"/>
        <v>29.906751599999957</v>
      </c>
      <c r="V63" s="155">
        <f t="shared" si="8"/>
        <v>28.197794365714238</v>
      </c>
      <c r="W63" s="155">
        <f t="shared" si="8"/>
        <v>26.488837131428529</v>
      </c>
    </row>
    <row r="64" spans="1:23" ht="30.75" customHeight="1" x14ac:dyDescent="0.25">
      <c r="A64" s="163" t="s">
        <v>236</v>
      </c>
      <c r="B64" s="159">
        <f t="shared" ref="B64:W64" si="9">B57-B58</f>
        <v>0</v>
      </c>
      <c r="C64" s="159">
        <f t="shared" si="9"/>
        <v>1867174.4212495829</v>
      </c>
      <c r="D64" s="159">
        <f t="shared" si="9"/>
        <v>1998320.5789828673</v>
      </c>
      <c r="E64" s="159">
        <f t="shared" si="9"/>
        <v>2194038.1088733007</v>
      </c>
      <c r="F64" s="159">
        <f t="shared" si="9"/>
        <v>2409229.9821971096</v>
      </c>
      <c r="G64" s="159">
        <f t="shared" si="9"/>
        <v>2645861.3628257825</v>
      </c>
      <c r="H64" s="159">
        <f t="shared" si="9"/>
        <v>2906098.1321426192</v>
      </c>
      <c r="I64" s="159">
        <f t="shared" si="9"/>
        <v>3192327.5992194973</v>
      </c>
      <c r="J64" s="159">
        <f t="shared" si="9"/>
        <v>3507181.3658334101</v>
      </c>
      <c r="K64" s="159">
        <f t="shared" si="9"/>
        <v>3853560.5720516825</v>
      </c>
      <c r="L64" s="159">
        <f t="shared" si="9"/>
        <v>4234663.7718890822</v>
      </c>
      <c r="M64" s="159">
        <f t="shared" si="9"/>
        <v>4654017.7148290332</v>
      </c>
      <c r="N64" s="159">
        <f t="shared" si="9"/>
        <v>5115511.3380717589</v>
      </c>
      <c r="O64" s="159">
        <f t="shared" si="9"/>
        <v>5623433.3065195428</v>
      </c>
      <c r="P64" s="159">
        <f t="shared" si="9"/>
        <v>6182513.4730603108</v>
      </c>
      <c r="Q64" s="159">
        <f t="shared" si="9"/>
        <v>6797968.6710266918</v>
      </c>
      <c r="R64" s="159">
        <f t="shared" si="9"/>
        <v>7475553.294188682</v>
      </c>
      <c r="S64" s="159">
        <f t="shared" si="9"/>
        <v>8221615.1677265484</v>
      </c>
      <c r="T64" s="159">
        <f t="shared" si="9"/>
        <v>9043157.2668162696</v>
      </c>
      <c r="U64" s="159">
        <f t="shared" si="9"/>
        <v>9947905.8982846551</v>
      </c>
      <c r="V64" s="159">
        <f t="shared" si="9"/>
        <v>10944386.025854556</v>
      </c>
      <c r="W64" s="159">
        <f t="shared" si="9"/>
        <v>12042004.491466263</v>
      </c>
    </row>
    <row r="65" spans="1:23" ht="11.25" customHeight="1" x14ac:dyDescent="0.25">
      <c r="A65" s="124" t="s">
        <v>237</v>
      </c>
      <c r="B65" s="162">
        <f t="shared" ref="B65:W65" si="10">IF(AND(B45&gt;$B$92,B45&lt;=$B$92+$B$27),$B$25/$B$27,0)</f>
        <v>0</v>
      </c>
      <c r="C65" s="162">
        <f t="shared" si="10"/>
        <v>0</v>
      </c>
      <c r="D65" s="162">
        <f t="shared" si="10"/>
        <v>77.679874285714277</v>
      </c>
      <c r="E65" s="162">
        <f t="shared" si="10"/>
        <v>77.679874285714277</v>
      </c>
      <c r="F65" s="162">
        <f t="shared" si="10"/>
        <v>77.679874285714277</v>
      </c>
      <c r="G65" s="162">
        <f t="shared" si="10"/>
        <v>77.679874285714277</v>
      </c>
      <c r="H65" s="162">
        <f t="shared" si="10"/>
        <v>77.679874285714277</v>
      </c>
      <c r="I65" s="162">
        <f t="shared" si="10"/>
        <v>77.679874285714277</v>
      </c>
      <c r="J65" s="162">
        <f t="shared" si="10"/>
        <v>77.679874285714277</v>
      </c>
      <c r="K65" s="162">
        <f t="shared" si="10"/>
        <v>77.679874285714277</v>
      </c>
      <c r="L65" s="162">
        <f t="shared" si="10"/>
        <v>77.679874285714277</v>
      </c>
      <c r="M65" s="162">
        <f t="shared" si="10"/>
        <v>77.679874285714277</v>
      </c>
      <c r="N65" s="162">
        <f t="shared" si="10"/>
        <v>77.679874285714277</v>
      </c>
      <c r="O65" s="162">
        <f t="shared" si="10"/>
        <v>77.679874285714277</v>
      </c>
      <c r="P65" s="162">
        <f t="shared" si="10"/>
        <v>77.679874285714277</v>
      </c>
      <c r="Q65" s="162">
        <f t="shared" si="10"/>
        <v>77.679874285714277</v>
      </c>
      <c r="R65" s="162">
        <f t="shared" si="10"/>
        <v>77.679874285714277</v>
      </c>
      <c r="S65" s="162">
        <f t="shared" si="10"/>
        <v>77.679874285714277</v>
      </c>
      <c r="T65" s="162">
        <f t="shared" si="10"/>
        <v>77.679874285714277</v>
      </c>
      <c r="U65" s="162">
        <f t="shared" si="10"/>
        <v>77.679874285714277</v>
      </c>
      <c r="V65" s="162">
        <f t="shared" si="10"/>
        <v>77.679874285714277</v>
      </c>
      <c r="W65" s="162">
        <f t="shared" si="10"/>
        <v>77.679874285714277</v>
      </c>
    </row>
    <row r="66" spans="1:23" ht="11.25" customHeight="1" x14ac:dyDescent="0.25">
      <c r="A66" s="124" t="s">
        <v>238</v>
      </c>
      <c r="B66" s="162">
        <f>IF(AND(B45&gt;$B$92,B45&lt;=$B$92+$B$27),B65,0)</f>
        <v>0</v>
      </c>
      <c r="C66" s="162">
        <f t="shared" ref="C66:W66" si="11">IF(AND(C45&gt;$B$92,C45&lt;=$B$92+$B$27),C65+B66,0)</f>
        <v>0</v>
      </c>
      <c r="D66" s="162">
        <f t="shared" si="11"/>
        <v>77.679874285714277</v>
      </c>
      <c r="E66" s="162">
        <f t="shared" si="11"/>
        <v>155.35974857142855</v>
      </c>
      <c r="F66" s="162">
        <f t="shared" si="11"/>
        <v>233.03962285714283</v>
      </c>
      <c r="G66" s="162">
        <f t="shared" si="11"/>
        <v>310.71949714285711</v>
      </c>
      <c r="H66" s="162">
        <f t="shared" si="11"/>
        <v>388.39937142857138</v>
      </c>
      <c r="I66" s="162">
        <f t="shared" si="11"/>
        <v>466.07924571428566</v>
      </c>
      <c r="J66" s="162">
        <f t="shared" si="11"/>
        <v>543.75911999999994</v>
      </c>
      <c r="K66" s="162">
        <f t="shared" si="11"/>
        <v>621.43899428571422</v>
      </c>
      <c r="L66" s="162">
        <f t="shared" si="11"/>
        <v>699.11886857142849</v>
      </c>
      <c r="M66" s="162">
        <f t="shared" si="11"/>
        <v>776.79874285714277</v>
      </c>
      <c r="N66" s="162">
        <f t="shared" si="11"/>
        <v>854.47861714285705</v>
      </c>
      <c r="O66" s="162">
        <f t="shared" si="11"/>
        <v>932.15849142857132</v>
      </c>
      <c r="P66" s="162">
        <f t="shared" si="11"/>
        <v>1009.8383657142856</v>
      </c>
      <c r="Q66" s="162">
        <f t="shared" si="11"/>
        <v>1087.5182399999999</v>
      </c>
      <c r="R66" s="162">
        <f t="shared" si="11"/>
        <v>1165.1981142857142</v>
      </c>
      <c r="S66" s="162">
        <f t="shared" si="11"/>
        <v>1242.8779885714284</v>
      </c>
      <c r="T66" s="162">
        <f t="shared" si="11"/>
        <v>1320.5578628571427</v>
      </c>
      <c r="U66" s="162">
        <f t="shared" si="11"/>
        <v>1398.237737142857</v>
      </c>
      <c r="V66" s="162">
        <f t="shared" si="11"/>
        <v>1475.9176114285713</v>
      </c>
      <c r="W66" s="162">
        <f t="shared" si="11"/>
        <v>1553.5974857142855</v>
      </c>
    </row>
    <row r="67" spans="1:23" ht="25.5" customHeight="1" x14ac:dyDescent="0.25">
      <c r="A67" s="163" t="s">
        <v>239</v>
      </c>
      <c r="B67" s="159">
        <f t="shared" ref="B67:W67" si="12">B64-B65</f>
        <v>0</v>
      </c>
      <c r="C67" s="159">
        <f t="shared" si="12"/>
        <v>1867174.4212495829</v>
      </c>
      <c r="D67" s="159">
        <f>D64-D65</f>
        <v>1998242.8991085815</v>
      </c>
      <c r="E67" s="159">
        <f t="shared" si="12"/>
        <v>2193960.4289990151</v>
      </c>
      <c r="F67" s="159">
        <f t="shared" si="12"/>
        <v>2409152.302322824</v>
      </c>
      <c r="G67" s="159">
        <f t="shared" si="12"/>
        <v>2645783.6829514969</v>
      </c>
      <c r="H67" s="159">
        <f t="shared" si="12"/>
        <v>2906020.4522683336</v>
      </c>
      <c r="I67" s="159">
        <f t="shared" si="12"/>
        <v>3192249.9193452117</v>
      </c>
      <c r="J67" s="159">
        <f t="shared" si="12"/>
        <v>3507103.6859591245</v>
      </c>
      <c r="K67" s="159">
        <f t="shared" si="12"/>
        <v>3853482.8921773969</v>
      </c>
      <c r="L67" s="159">
        <f t="shared" si="12"/>
        <v>4234586.0920147961</v>
      </c>
      <c r="M67" s="159">
        <f t="shared" si="12"/>
        <v>4653940.0349547472</v>
      </c>
      <c r="N67" s="159">
        <f t="shared" si="12"/>
        <v>5115433.6581974728</v>
      </c>
      <c r="O67" s="159">
        <f t="shared" si="12"/>
        <v>5623355.6266452568</v>
      </c>
      <c r="P67" s="159">
        <f t="shared" si="12"/>
        <v>6182435.7931860248</v>
      </c>
      <c r="Q67" s="159">
        <f t="shared" si="12"/>
        <v>6797890.9911524057</v>
      </c>
      <c r="R67" s="159">
        <f t="shared" si="12"/>
        <v>7475475.6143143959</v>
      </c>
      <c r="S67" s="159">
        <f t="shared" si="12"/>
        <v>8221537.4878522623</v>
      </c>
      <c r="T67" s="159">
        <f t="shared" si="12"/>
        <v>9043079.5869419836</v>
      </c>
      <c r="U67" s="159">
        <f t="shared" si="12"/>
        <v>9947828.218410369</v>
      </c>
      <c r="V67" s="159">
        <f t="shared" si="12"/>
        <v>10944308.34598027</v>
      </c>
      <c r="W67" s="159">
        <f t="shared" si="12"/>
        <v>12041926.811591977</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f>B67+B68</f>
        <v>0</v>
      </c>
      <c r="C69" s="158">
        <f>C67+C68</f>
        <v>1867174.4212495829</v>
      </c>
      <c r="D69" s="158">
        <f>D67+D68</f>
        <v>1998242.8991085815</v>
      </c>
      <c r="E69" s="158">
        <f>E67+E68</f>
        <v>2193960.4289990151</v>
      </c>
      <c r="F69" s="158">
        <f t="shared" ref="F69:W69" si="14">F67-F68</f>
        <v>2409152.302322824</v>
      </c>
      <c r="G69" s="158">
        <f t="shared" si="14"/>
        <v>2645783.6829514969</v>
      </c>
      <c r="H69" s="158">
        <f t="shared" si="14"/>
        <v>2906020.4522683336</v>
      </c>
      <c r="I69" s="158">
        <f t="shared" si="14"/>
        <v>3192249.9193452117</v>
      </c>
      <c r="J69" s="158">
        <f t="shared" si="14"/>
        <v>3507103.6859591245</v>
      </c>
      <c r="K69" s="158">
        <f t="shared" si="14"/>
        <v>3853482.8921773969</v>
      </c>
      <c r="L69" s="158">
        <f t="shared" si="14"/>
        <v>4234586.0920147961</v>
      </c>
      <c r="M69" s="158">
        <f t="shared" si="14"/>
        <v>4653940.0349547472</v>
      </c>
      <c r="N69" s="158">
        <f t="shared" si="14"/>
        <v>5115433.6581974728</v>
      </c>
      <c r="O69" s="158">
        <f t="shared" si="14"/>
        <v>5623355.6266452568</v>
      </c>
      <c r="P69" s="158">
        <f t="shared" si="14"/>
        <v>6182435.7931860248</v>
      </c>
      <c r="Q69" s="158">
        <f t="shared" si="14"/>
        <v>6797890.9911524057</v>
      </c>
      <c r="R69" s="158">
        <f t="shared" si="14"/>
        <v>7475475.6143143959</v>
      </c>
      <c r="S69" s="158">
        <f t="shared" si="14"/>
        <v>8221537.4878522623</v>
      </c>
      <c r="T69" s="158">
        <f t="shared" si="14"/>
        <v>9043079.5869419836</v>
      </c>
      <c r="U69" s="158">
        <f t="shared" si="14"/>
        <v>9947828.218410369</v>
      </c>
      <c r="V69" s="158">
        <f t="shared" si="14"/>
        <v>10944308.34598027</v>
      </c>
      <c r="W69" s="158">
        <f t="shared" si="14"/>
        <v>12041926.811591977</v>
      </c>
    </row>
    <row r="70" spans="1:23" ht="12" customHeight="1" x14ac:dyDescent="0.25">
      <c r="A70" s="124" t="s">
        <v>209</v>
      </c>
      <c r="B70" s="155">
        <f t="shared" ref="B70:W70" si="15">-IF(B69&gt;0, B69*$B$35, 0)</f>
        <v>0</v>
      </c>
      <c r="C70" s="155">
        <f t="shared" si="15"/>
        <v>-373434.88424991659</v>
      </c>
      <c r="D70" s="155">
        <f t="shared" si="15"/>
        <v>-399648.5798217163</v>
      </c>
      <c r="E70" s="155">
        <f t="shared" si="15"/>
        <v>-438792.08579980303</v>
      </c>
      <c r="F70" s="155">
        <f t="shared" si="15"/>
        <v>-481830.46046456485</v>
      </c>
      <c r="G70" s="155">
        <f t="shared" si="15"/>
        <v>-529156.73659029941</v>
      </c>
      <c r="H70" s="155">
        <f t="shared" si="15"/>
        <v>-581204.09045366675</v>
      </c>
      <c r="I70" s="155">
        <f t="shared" si="15"/>
        <v>-638449.98386904236</v>
      </c>
      <c r="J70" s="155">
        <f t="shared" si="15"/>
        <v>-701420.73719182494</v>
      </c>
      <c r="K70" s="155">
        <f t="shared" si="15"/>
        <v>-770696.57843547943</v>
      </c>
      <c r="L70" s="155">
        <f t="shared" si="15"/>
        <v>-846917.21840295929</v>
      </c>
      <c r="M70" s="155">
        <f t="shared" si="15"/>
        <v>-930788.00699094951</v>
      </c>
      <c r="N70" s="155">
        <f t="shared" si="15"/>
        <v>-1023086.7316394947</v>
      </c>
      <c r="O70" s="155">
        <f t="shared" si="15"/>
        <v>-1124671.1253290514</v>
      </c>
      <c r="P70" s="155">
        <f t="shared" si="15"/>
        <v>-1236487.1586372049</v>
      </c>
      <c r="Q70" s="155">
        <f t="shared" si="15"/>
        <v>-1359578.1982304812</v>
      </c>
      <c r="R70" s="155">
        <f t="shared" si="15"/>
        <v>-1495095.1228628792</v>
      </c>
      <c r="S70" s="155">
        <f t="shared" si="15"/>
        <v>-1644307.4975704525</v>
      </c>
      <c r="T70" s="155">
        <f t="shared" si="15"/>
        <v>-1808615.9173883968</v>
      </c>
      <c r="U70" s="155">
        <f t="shared" si="15"/>
        <v>-1989565.6436820738</v>
      </c>
      <c r="V70" s="155">
        <f t="shared" si="15"/>
        <v>-2188861.6691960539</v>
      </c>
      <c r="W70" s="155">
        <f t="shared" si="15"/>
        <v>-2408385.3623183956</v>
      </c>
    </row>
    <row r="71" spans="1:23" ht="12.75" customHeight="1" thickBot="1" x14ac:dyDescent="0.3">
      <c r="A71" s="164" t="s">
        <v>242</v>
      </c>
      <c r="B71" s="165">
        <f t="shared" ref="B71:W71" si="16">B69+B70</f>
        <v>0</v>
      </c>
      <c r="C71" s="165">
        <f>C69+C70</f>
        <v>1493739.5369996664</v>
      </c>
      <c r="D71" s="165">
        <f t="shared" si="16"/>
        <v>1598594.3192868652</v>
      </c>
      <c r="E71" s="165">
        <f t="shared" si="16"/>
        <v>1755168.3431992121</v>
      </c>
      <c r="F71" s="165">
        <f t="shared" si="16"/>
        <v>1927321.8418582592</v>
      </c>
      <c r="G71" s="165">
        <f t="shared" si="16"/>
        <v>2116626.9463611976</v>
      </c>
      <c r="H71" s="165">
        <f t="shared" si="16"/>
        <v>2324816.361814667</v>
      </c>
      <c r="I71" s="165">
        <f t="shared" si="16"/>
        <v>2553799.9354761695</v>
      </c>
      <c r="J71" s="165">
        <f t="shared" si="16"/>
        <v>2805682.9487672998</v>
      </c>
      <c r="K71" s="165">
        <f t="shared" si="16"/>
        <v>3082786.3137419177</v>
      </c>
      <c r="L71" s="165">
        <f t="shared" si="16"/>
        <v>3387668.8736118367</v>
      </c>
      <c r="M71" s="165">
        <f t="shared" si="16"/>
        <v>3723152.0279637976</v>
      </c>
      <c r="N71" s="165">
        <f t="shared" si="16"/>
        <v>4092346.9265579781</v>
      </c>
      <c r="O71" s="165">
        <f t="shared" si="16"/>
        <v>4498684.5013162056</v>
      </c>
      <c r="P71" s="165">
        <f t="shared" si="16"/>
        <v>4945948.6345488196</v>
      </c>
      <c r="Q71" s="165">
        <f t="shared" si="16"/>
        <v>5438312.792921925</v>
      </c>
      <c r="R71" s="165">
        <f t="shared" si="16"/>
        <v>5980380.4914515167</v>
      </c>
      <c r="S71" s="165">
        <f t="shared" si="16"/>
        <v>6577229.9902818101</v>
      </c>
      <c r="T71" s="165">
        <f t="shared" si="16"/>
        <v>7234463.6695535872</v>
      </c>
      <c r="U71" s="165">
        <f t="shared" si="16"/>
        <v>7958262.5747282952</v>
      </c>
      <c r="V71" s="165">
        <f t="shared" si="16"/>
        <v>8755446.6767842155</v>
      </c>
      <c r="W71" s="165">
        <f t="shared" si="16"/>
        <v>9633541.4492735825</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f t="shared" ref="B74:W74" si="18">B67</f>
        <v>0</v>
      </c>
      <c r="C74" s="159">
        <f t="shared" si="18"/>
        <v>1867174.4212495829</v>
      </c>
      <c r="D74" s="159">
        <f t="shared" si="18"/>
        <v>1998242.8991085815</v>
      </c>
      <c r="E74" s="159">
        <f t="shared" si="18"/>
        <v>2193960.4289990151</v>
      </c>
      <c r="F74" s="159">
        <f t="shared" si="18"/>
        <v>2409152.302322824</v>
      </c>
      <c r="G74" s="159">
        <f t="shared" si="18"/>
        <v>2645783.6829514969</v>
      </c>
      <c r="H74" s="159">
        <f t="shared" si="18"/>
        <v>2906020.4522683336</v>
      </c>
      <c r="I74" s="159">
        <f t="shared" si="18"/>
        <v>3192249.9193452117</v>
      </c>
      <c r="J74" s="159">
        <f t="shared" si="18"/>
        <v>3507103.6859591245</v>
      </c>
      <c r="K74" s="159">
        <f t="shared" si="18"/>
        <v>3853482.8921773969</v>
      </c>
      <c r="L74" s="159">
        <f t="shared" si="18"/>
        <v>4234586.0920147961</v>
      </c>
      <c r="M74" s="159">
        <f t="shared" si="18"/>
        <v>4653940.0349547472</v>
      </c>
      <c r="N74" s="159">
        <f t="shared" si="18"/>
        <v>5115433.6581974728</v>
      </c>
      <c r="O74" s="159">
        <f t="shared" si="18"/>
        <v>5623355.6266452568</v>
      </c>
      <c r="P74" s="159">
        <f t="shared" si="18"/>
        <v>6182435.7931860248</v>
      </c>
      <c r="Q74" s="159">
        <f t="shared" si="18"/>
        <v>6797890.9911524057</v>
      </c>
      <c r="R74" s="159">
        <f t="shared" si="18"/>
        <v>7475475.6143143959</v>
      </c>
      <c r="S74" s="159">
        <f t="shared" si="18"/>
        <v>8221537.4878522623</v>
      </c>
      <c r="T74" s="159">
        <f t="shared" si="18"/>
        <v>9043079.5869419836</v>
      </c>
      <c r="U74" s="159">
        <f t="shared" si="18"/>
        <v>9947828.218410369</v>
      </c>
      <c r="V74" s="159">
        <f t="shared" si="18"/>
        <v>10944308.34598027</v>
      </c>
      <c r="W74" s="159">
        <f t="shared" si="18"/>
        <v>12041926.811591977</v>
      </c>
    </row>
    <row r="75" spans="1:23" ht="12" customHeight="1" x14ac:dyDescent="0.25">
      <c r="A75" s="124" t="s">
        <v>237</v>
      </c>
      <c r="B75" s="155">
        <f t="shared" ref="B75:W75" si="19">B65</f>
        <v>0</v>
      </c>
      <c r="C75" s="155">
        <f t="shared" si="19"/>
        <v>0</v>
      </c>
      <c r="D75" s="155">
        <f t="shared" si="19"/>
        <v>77.679874285714277</v>
      </c>
      <c r="E75" s="155">
        <f t="shared" si="19"/>
        <v>77.679874285714277</v>
      </c>
      <c r="F75" s="155">
        <f t="shared" si="19"/>
        <v>77.679874285714277</v>
      </c>
      <c r="G75" s="155">
        <f t="shared" si="19"/>
        <v>77.679874285714277</v>
      </c>
      <c r="H75" s="155">
        <f t="shared" si="19"/>
        <v>77.679874285714277</v>
      </c>
      <c r="I75" s="155">
        <f t="shared" si="19"/>
        <v>77.679874285714277</v>
      </c>
      <c r="J75" s="155">
        <f t="shared" si="19"/>
        <v>77.679874285714277</v>
      </c>
      <c r="K75" s="155">
        <f t="shared" si="19"/>
        <v>77.679874285714277</v>
      </c>
      <c r="L75" s="155">
        <f t="shared" si="19"/>
        <v>77.679874285714277</v>
      </c>
      <c r="M75" s="155">
        <f t="shared" si="19"/>
        <v>77.679874285714277</v>
      </c>
      <c r="N75" s="155">
        <f t="shared" si="19"/>
        <v>77.679874285714277</v>
      </c>
      <c r="O75" s="155">
        <f t="shared" si="19"/>
        <v>77.679874285714277</v>
      </c>
      <c r="P75" s="155">
        <f t="shared" si="19"/>
        <v>77.679874285714277</v>
      </c>
      <c r="Q75" s="155">
        <f t="shared" si="19"/>
        <v>77.679874285714277</v>
      </c>
      <c r="R75" s="155">
        <f t="shared" si="19"/>
        <v>77.679874285714277</v>
      </c>
      <c r="S75" s="155">
        <f t="shared" si="19"/>
        <v>77.679874285714277</v>
      </c>
      <c r="T75" s="155">
        <f t="shared" si="19"/>
        <v>77.679874285714277</v>
      </c>
      <c r="U75" s="155">
        <f t="shared" si="19"/>
        <v>77.679874285714277</v>
      </c>
      <c r="V75" s="155">
        <f t="shared" si="19"/>
        <v>77.679874285714277</v>
      </c>
      <c r="W75" s="155">
        <f t="shared" si="19"/>
        <v>77.679874285714277</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f>IF(SUM($B$70:B70),0,SUM($B$70:B70))</f>
        <v>0</v>
      </c>
      <c r="C77" s="162">
        <f>IF(SUM($B$70:C70)+SUM($B$77:B77)&gt;0,0,SUM($B$70:C70)-SUM($B$77:B77))</f>
        <v>-373434.88424991659</v>
      </c>
      <c r="D77" s="162">
        <f>IF(SUM($B$70:D70)+SUM($B$77:C77)&gt;0,0,SUM($B$70:D70)-SUM($B$77:C77))</f>
        <v>-399648.57982171624</v>
      </c>
      <c r="E77" s="162">
        <f>IF(SUM($B$70:E70)+SUM($B$77:D77)&gt;0,0,SUM($B$70:E70)-SUM($B$77:D77))</f>
        <v>-438792.08579980303</v>
      </c>
      <c r="F77" s="162">
        <f>IF(SUM($B$70:F70)+SUM($B$77:E77)&gt;0,0,SUM($B$70:F70)-SUM($B$77:E77))</f>
        <v>-481830.46046456485</v>
      </c>
      <c r="G77" s="162">
        <f>IF(SUM($B$70:G70)+SUM($B$77:F77)&gt;0,0,SUM($B$70:G70)-SUM($B$77:F77))</f>
        <v>-529156.73659029952</v>
      </c>
      <c r="H77" s="162">
        <f>IF(SUM($B$70:H70)+SUM($B$77:G77)&gt;0,0,SUM($B$70:H70)-SUM($B$77:G77))</f>
        <v>-581204.09045366663</v>
      </c>
      <c r="I77" s="162">
        <f>IF(SUM($B$70:I70)+SUM($B$77:H77)&gt;0,0,SUM($B$70:I70)-SUM($B$77:H77))</f>
        <v>-638449.98386904225</v>
      </c>
      <c r="J77" s="162">
        <f>IF(SUM($B$70:J70)+SUM($B$77:I77)&gt;0,0,SUM($B$70:J70)-SUM($B$77:I77))</f>
        <v>-701420.73719182517</v>
      </c>
      <c r="K77" s="162">
        <f>IF(SUM($B$70:K70)+SUM($B$77:J77)&gt;0,0,SUM($B$70:K70)-SUM($B$77:J77))</f>
        <v>-770696.57843547966</v>
      </c>
      <c r="L77" s="162">
        <f>IF(SUM($B$70:L70)+SUM($B$77:K77)&gt;0,0,SUM($B$70:L70)-SUM($B$77:K77))</f>
        <v>-846917.21840295941</v>
      </c>
      <c r="M77" s="162">
        <f>IF(SUM($B$70:M70)+SUM($B$77:L77)&gt;0,0,SUM($B$70:M70)-SUM($B$77:L77))</f>
        <v>-930788.00699094962</v>
      </c>
      <c r="N77" s="162">
        <f>IF(SUM($B$70:N70)+SUM($B$77:M77)&gt;0,0,SUM($B$70:N70)-SUM($B$77:M77))</f>
        <v>-1023086.7316394951</v>
      </c>
      <c r="O77" s="162">
        <f>IF(SUM($B$70:O70)+SUM($B$77:N77)&gt;0,0,SUM($B$70:O70)-SUM($B$77:N77))</f>
        <v>-1124671.1253290512</v>
      </c>
      <c r="P77" s="162">
        <f>IF(SUM($B$70:P70)+SUM($B$77:O77)&gt;0,0,SUM($B$70:P70)-SUM($B$77:O77))</f>
        <v>-1236487.1586372051</v>
      </c>
      <c r="Q77" s="162">
        <f>IF(SUM($B$70:Q70)+SUM($B$77:P77)&gt;0,0,SUM($B$70:Q70)-SUM($B$77:P77))</f>
        <v>-1359578.1982304808</v>
      </c>
      <c r="R77" s="162">
        <f>IF(SUM($B$70:R70)+SUM($B$77:Q77)&gt;0,0,SUM($B$70:R70)-SUM($B$77:Q77))</f>
        <v>-1495095.1228628792</v>
      </c>
      <c r="S77" s="162">
        <f>IF(SUM($B$70:S70)+SUM($B$77:R77)&gt;0,0,SUM($B$70:S70)-SUM($B$77:R77))</f>
        <v>-1644307.4975704532</v>
      </c>
      <c r="T77" s="162">
        <f>IF(SUM($B$70:T70)+SUM($B$77:S77)&gt;0,0,SUM($B$70:T70)-SUM($B$77:S77))</f>
        <v>-1808615.9173883963</v>
      </c>
      <c r="U77" s="162">
        <f>IF(SUM($B$70:U70)+SUM($B$77:T77)&gt;0,0,SUM($B$70:U70)-SUM($B$77:T77))</f>
        <v>-1989565.6436820738</v>
      </c>
      <c r="V77" s="162">
        <f>IF(SUM($B$70:V70)+SUM($B$77:U77)&gt;0,0,SUM($B$70:V70)-SUM($B$77:U77))</f>
        <v>-2188861.6691960543</v>
      </c>
      <c r="W77" s="162">
        <f>IF(SUM($B$70:W70)+SUM($B$77:V77)&gt;0,0,SUM($B$70:W70)-SUM($B$77:V77))</f>
        <v>-2408385.3623183966</v>
      </c>
    </row>
    <row r="78" spans="1:23" ht="12" customHeight="1" x14ac:dyDescent="0.25">
      <c r="A78" s="124" t="s">
        <v>244</v>
      </c>
      <c r="B78" s="155">
        <f t="shared" ref="B78:W78" si="21">(B57*0.2-B58*0.2)</f>
        <v>0</v>
      </c>
      <c r="C78" s="155">
        <f t="shared" si="21"/>
        <v>373434.88424991659</v>
      </c>
      <c r="D78" s="155">
        <f t="shared" si="21"/>
        <v>399664.11579657346</v>
      </c>
      <c r="E78" s="155">
        <f t="shared" si="21"/>
        <v>438807.62177466013</v>
      </c>
      <c r="F78" s="155">
        <f t="shared" si="21"/>
        <v>481845.9964394219</v>
      </c>
      <c r="G78" s="155">
        <f t="shared" si="21"/>
        <v>529172.27256515645</v>
      </c>
      <c r="H78" s="155">
        <f t="shared" si="21"/>
        <v>581219.6264285238</v>
      </c>
      <c r="I78" s="155">
        <f t="shared" si="21"/>
        <v>638465.51984389953</v>
      </c>
      <c r="J78" s="155">
        <f t="shared" si="21"/>
        <v>701436.27316668211</v>
      </c>
      <c r="K78" s="155">
        <f t="shared" si="21"/>
        <v>770712.11441033648</v>
      </c>
      <c r="L78" s="155">
        <f t="shared" si="21"/>
        <v>846932.75437781657</v>
      </c>
      <c r="M78" s="155">
        <f t="shared" si="21"/>
        <v>930803.54296580667</v>
      </c>
      <c r="N78" s="155">
        <f t="shared" si="21"/>
        <v>1023102.2676143518</v>
      </c>
      <c r="O78" s="155">
        <f t="shared" si="21"/>
        <v>1124686.6613039086</v>
      </c>
      <c r="P78" s="155">
        <f t="shared" si="21"/>
        <v>1236502.6946120621</v>
      </c>
      <c r="Q78" s="155">
        <f t="shared" si="21"/>
        <v>1359593.7342053382</v>
      </c>
      <c r="R78" s="155">
        <f t="shared" si="21"/>
        <v>1495110.6588377366</v>
      </c>
      <c r="S78" s="155">
        <f t="shared" si="21"/>
        <v>1644323.0335453099</v>
      </c>
      <c r="T78" s="155">
        <f t="shared" si="21"/>
        <v>1808631.4533632537</v>
      </c>
      <c r="U78" s="155">
        <f t="shared" si="21"/>
        <v>1989581.179656931</v>
      </c>
      <c r="V78" s="155">
        <f t="shared" si="21"/>
        <v>2188877.2051709113</v>
      </c>
      <c r="W78" s="155">
        <f t="shared" si="21"/>
        <v>2408400.898293253</v>
      </c>
    </row>
    <row r="79" spans="1:23" ht="12" customHeight="1" x14ac:dyDescent="0.25">
      <c r="A79" s="124" t="s">
        <v>245</v>
      </c>
      <c r="B79" s="162">
        <f>-B57*(B37)</f>
        <v>0</v>
      </c>
      <c r="C79" s="162">
        <f t="shared" ref="C79:W79" si="22">-(C57-B57)*$B$37</f>
        <v>-186717.4421249583</v>
      </c>
      <c r="D79" s="162">
        <f t="shared" si="22"/>
        <v>-13120.511675786716</v>
      </c>
      <c r="E79" s="162">
        <f t="shared" si="22"/>
        <v>-19571.582093319925</v>
      </c>
      <c r="F79" s="162">
        <f t="shared" si="22"/>
        <v>-21519.01643665745</v>
      </c>
      <c r="G79" s="162">
        <f t="shared" si="22"/>
        <v>-23662.967167143852</v>
      </c>
      <c r="H79" s="162">
        <f t="shared" si="22"/>
        <v>-26023.506035960279</v>
      </c>
      <c r="I79" s="162">
        <f t="shared" si="22"/>
        <v>-28622.775811964369</v>
      </c>
      <c r="J79" s="162">
        <f t="shared" si="22"/>
        <v>-31485.205765667837</v>
      </c>
      <c r="K79" s="162">
        <f t="shared" si="22"/>
        <v>-34637.749726103808</v>
      </c>
      <c r="L79" s="162">
        <f t="shared" si="22"/>
        <v>-38110.149088016573</v>
      </c>
      <c r="M79" s="162">
        <f t="shared" si="22"/>
        <v>-41935.223398271672</v>
      </c>
      <c r="N79" s="162">
        <f t="shared" si="22"/>
        <v>-46149.191428549122</v>
      </c>
      <c r="O79" s="162">
        <f t="shared" si="22"/>
        <v>-50792.025949054958</v>
      </c>
      <c r="P79" s="162">
        <f t="shared" si="22"/>
        <v>-55907.84575835336</v>
      </c>
      <c r="Q79" s="162">
        <f t="shared" si="22"/>
        <v>-61545.348900914658</v>
      </c>
      <c r="R79" s="162">
        <f t="shared" si="22"/>
        <v>-67758.291420475682</v>
      </c>
      <c r="S79" s="162">
        <f t="shared" si="22"/>
        <v>-74606.016458063197</v>
      </c>
      <c r="T79" s="162">
        <f t="shared" si="22"/>
        <v>-82154.039013248592</v>
      </c>
      <c r="U79" s="162">
        <f t="shared" si="22"/>
        <v>-90474.692251115106</v>
      </c>
      <c r="V79" s="162">
        <f t="shared" si="22"/>
        <v>-99647.841861266832</v>
      </c>
      <c r="W79" s="162">
        <f t="shared" si="22"/>
        <v>-109761.67566544731</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f t="shared" ref="B82:W82" si="24">SUM(B74:B77,B79:B81)</f>
        <v>0</v>
      </c>
      <c r="C82" s="159">
        <f>SUM(C74:C77,C79:C81)</f>
        <v>977375.2548747079</v>
      </c>
      <c r="D82" s="159">
        <f t="shared" si="24"/>
        <v>1585551.4874853643</v>
      </c>
      <c r="E82" s="159">
        <f t="shared" si="24"/>
        <v>1735674.4409801778</v>
      </c>
      <c r="F82" s="159">
        <f t="shared" si="24"/>
        <v>1905880.5052958874</v>
      </c>
      <c r="G82" s="159">
        <f t="shared" si="24"/>
        <v>2093041.6590683393</v>
      </c>
      <c r="H82" s="159">
        <f t="shared" si="24"/>
        <v>2298870.5356529923</v>
      </c>
      <c r="I82" s="159">
        <f t="shared" si="24"/>
        <v>2525254.8395384909</v>
      </c>
      <c r="J82" s="159">
        <f t="shared" si="24"/>
        <v>2774275.4228759171</v>
      </c>
      <c r="K82" s="159">
        <f t="shared" si="24"/>
        <v>3048226.2438900992</v>
      </c>
      <c r="L82" s="159">
        <f t="shared" si="24"/>
        <v>3349636.404398106</v>
      </c>
      <c r="M82" s="159">
        <f t="shared" si="24"/>
        <v>3681294.4844398121</v>
      </c>
      <c r="N82" s="159">
        <f t="shared" si="24"/>
        <v>4046275.4150037146</v>
      </c>
      <c r="O82" s="159">
        <f t="shared" si="24"/>
        <v>4447970.1552414363</v>
      </c>
      <c r="P82" s="159">
        <f t="shared" si="24"/>
        <v>4890118.4686647523</v>
      </c>
      <c r="Q82" s="159">
        <f t="shared" si="24"/>
        <v>5376845.1238952968</v>
      </c>
      <c r="R82" s="159">
        <f t="shared" si="24"/>
        <v>5912699.8799053272</v>
      </c>
      <c r="S82" s="159">
        <f t="shared" si="24"/>
        <v>6502701.6536980318</v>
      </c>
      <c r="T82" s="159">
        <f t="shared" si="24"/>
        <v>7152387.3104146244</v>
      </c>
      <c r="U82" s="159">
        <f t="shared" si="24"/>
        <v>7867865.5623514662</v>
      </c>
      <c r="V82" s="159">
        <f t="shared" si="24"/>
        <v>8655876.5147972349</v>
      </c>
      <c r="W82" s="159">
        <f t="shared" si="24"/>
        <v>9523857.4534824193</v>
      </c>
    </row>
    <row r="83" spans="1:23" ht="12" customHeight="1" x14ac:dyDescent="0.25">
      <c r="A83" s="147" t="s">
        <v>249</v>
      </c>
      <c r="B83" s="159">
        <f>SUM($B$82:B82)</f>
        <v>0</v>
      </c>
      <c r="C83" s="159">
        <f>SUM(B82:C82)</f>
        <v>977375.2548747079</v>
      </c>
      <c r="D83" s="159">
        <f>SUM(B82:D82)</f>
        <v>2562926.7423600722</v>
      </c>
      <c r="E83" s="159">
        <f>SUM($B$82:E82)</f>
        <v>4298601.1833402496</v>
      </c>
      <c r="F83" s="159">
        <f>SUM($B$82:F82)</f>
        <v>6204481.6886361372</v>
      </c>
      <c r="G83" s="159">
        <f>SUM($B$82:G82)</f>
        <v>8297523.3477044767</v>
      </c>
      <c r="H83" s="159">
        <f>SUM($B$82:H82)</f>
        <v>10596393.883357469</v>
      </c>
      <c r="I83" s="159">
        <f>SUM($B$82:I82)</f>
        <v>13121648.722895959</v>
      </c>
      <c r="J83" s="159">
        <f>SUM($B$82:J82)</f>
        <v>15895924.145771876</v>
      </c>
      <c r="K83" s="159">
        <f>SUM($B$82:K82)</f>
        <v>18944150.389661975</v>
      </c>
      <c r="L83" s="159">
        <f>SUM($B$82:L82)</f>
        <v>22293786.794060081</v>
      </c>
      <c r="M83" s="159">
        <f>SUM($B$82:M82)</f>
        <v>25975081.278499894</v>
      </c>
      <c r="N83" s="159">
        <f>SUM($B$82:N82)</f>
        <v>30021356.693503607</v>
      </c>
      <c r="O83" s="159">
        <f>SUM($B$82:O82)</f>
        <v>34469326.848745041</v>
      </c>
      <c r="P83" s="159">
        <f>SUM($B$82:P82)</f>
        <v>39359445.317409791</v>
      </c>
      <c r="Q83" s="159">
        <f>SUM($B$82:Q82)</f>
        <v>44736290.441305086</v>
      </c>
      <c r="R83" s="159">
        <f>SUM($B$82:R82)</f>
        <v>50648990.321210414</v>
      </c>
      <c r="S83" s="159">
        <f>SUM($B$82:S82)</f>
        <v>57151691.974908449</v>
      </c>
      <c r="T83" s="159">
        <f>SUM($B$82:T82)</f>
        <v>64304079.285323076</v>
      </c>
      <c r="U83" s="159">
        <f>SUM($B$82:U82)</f>
        <v>72171944.847674549</v>
      </c>
      <c r="V83" s="159">
        <f>SUM($B$82:V82)</f>
        <v>80827821.362471789</v>
      </c>
      <c r="W83" s="159">
        <f>SUM($B$82:W82)</f>
        <v>90351678.815954208</v>
      </c>
    </row>
    <row r="84" spans="1:23" ht="12" customHeight="1" x14ac:dyDescent="0.25">
      <c r="A84" s="124" t="s">
        <v>250</v>
      </c>
      <c r="B84" s="168">
        <f t="shared" ref="B84:W84" si="25">IF(B45&lt;=$B$92,1,1/(1+$B$42)^(B45-$B$92))</f>
        <v>1</v>
      </c>
      <c r="C84" s="168">
        <f t="shared" si="25"/>
        <v>1</v>
      </c>
      <c r="D84" s="168">
        <f t="shared" si="25"/>
        <v>0.88495575221238942</v>
      </c>
      <c r="E84" s="168">
        <f t="shared" si="25"/>
        <v>0.78314668337379612</v>
      </c>
      <c r="F84" s="168">
        <f t="shared" si="25"/>
        <v>0.69305016227769578</v>
      </c>
      <c r="G84" s="168">
        <f t="shared" si="25"/>
        <v>0.61331872767937679</v>
      </c>
      <c r="H84" s="168">
        <f t="shared" si="25"/>
        <v>0.54275993599944861</v>
      </c>
      <c r="I84" s="168">
        <f t="shared" si="25"/>
        <v>0.48031852743314046</v>
      </c>
      <c r="J84" s="168">
        <f t="shared" si="25"/>
        <v>0.425060643746142</v>
      </c>
      <c r="K84" s="168">
        <f t="shared" si="25"/>
        <v>0.37615986172224958</v>
      </c>
      <c r="L84" s="168">
        <f t="shared" si="25"/>
        <v>0.33288483338252178</v>
      </c>
      <c r="M84" s="168">
        <f t="shared" si="25"/>
        <v>0.2945883481261255</v>
      </c>
      <c r="N84" s="168">
        <f t="shared" si="25"/>
        <v>0.26069765320896066</v>
      </c>
      <c r="O84" s="168">
        <f t="shared" si="25"/>
        <v>0.23070588779554044</v>
      </c>
      <c r="P84" s="168">
        <f t="shared" si="25"/>
        <v>0.20416450247392959</v>
      </c>
      <c r="Q84" s="168">
        <f t="shared" si="25"/>
        <v>0.18067655086188467</v>
      </c>
      <c r="R84" s="168">
        <f t="shared" si="25"/>
        <v>0.15989075297511918</v>
      </c>
      <c r="S84" s="168">
        <f t="shared" si="25"/>
        <v>0.14149624157090193</v>
      </c>
      <c r="T84" s="168">
        <f t="shared" si="25"/>
        <v>0.12521791289460349</v>
      </c>
      <c r="U84" s="168">
        <f t="shared" si="25"/>
        <v>0.1108123122961093</v>
      </c>
      <c r="V84" s="168">
        <f t="shared" si="25"/>
        <v>9.8063993182397627E-2</v>
      </c>
      <c r="W84" s="168">
        <f t="shared" si="25"/>
        <v>8.678229485167932E-2</v>
      </c>
    </row>
    <row r="85" spans="1:23" ht="27.75" customHeight="1" x14ac:dyDescent="0.25">
      <c r="A85" s="163" t="s">
        <v>251</v>
      </c>
      <c r="B85" s="159">
        <f>B83*B84</f>
        <v>0</v>
      </c>
      <c r="C85" s="159">
        <f t="shared" ref="C85:W85" si="26">C82*C84</f>
        <v>977375.2548747079</v>
      </c>
      <c r="D85" s="159">
        <f t="shared" si="26"/>
        <v>1403142.9092790836</v>
      </c>
      <c r="E85" s="159">
        <f t="shared" si="26"/>
        <v>1359287.6818702938</v>
      </c>
      <c r="F85" s="159">
        <f t="shared" si="26"/>
        <v>1320870.7934772116</v>
      </c>
      <c r="G85" s="159">
        <f t="shared" si="26"/>
        <v>1283701.6473197257</v>
      </c>
      <c r="H85" s="159">
        <f t="shared" si="26"/>
        <v>1247734.8248020362</v>
      </c>
      <c r="I85" s="159">
        <f t="shared" si="26"/>
        <v>1212926.6859205393</v>
      </c>
      <c r="J85" s="159">
        <f t="shared" si="26"/>
        <v>1179235.2971767376</v>
      </c>
      <c r="K85" s="159">
        <f t="shared" si="26"/>
        <v>1146620.3623998319</v>
      </c>
      <c r="L85" s="159">
        <f t="shared" si="26"/>
        <v>1115043.1563700929</v>
      </c>
      <c r="M85" s="159">
        <f t="shared" si="26"/>
        <v>1084466.4611369411</v>
      </c>
      <c r="N85" s="159">
        <f t="shared" si="26"/>
        <v>1054854.5049285816</v>
      </c>
      <c r="O85" s="159">
        <f t="shared" si="26"/>
        <v>1026172.9035530434</v>
      </c>
      <c r="P85" s="159">
        <f t="shared" si="26"/>
        <v>998388.60419351363</v>
      </c>
      <c r="Q85" s="159">
        <f t="shared" si="26"/>
        <v>971469.83150394517</v>
      </c>
      <c r="R85" s="159">
        <f t="shared" si="26"/>
        <v>945386.03591395949</v>
      </c>
      <c r="S85" s="159">
        <f t="shared" si="26"/>
        <v>920107.84405516018</v>
      </c>
      <c r="T85" s="159">
        <f t="shared" si="26"/>
        <v>895607.01122396579</v>
      </c>
      <c r="U85" s="159">
        <f t="shared" si="26"/>
        <v>871856.37579909433</v>
      </c>
      <c r="V85" s="159">
        <f t="shared" si="26"/>
        <v>848829.81553475175</v>
      </c>
      <c r="W85" s="159">
        <f t="shared" si="26"/>
        <v>826502.20565347502</v>
      </c>
    </row>
    <row r="86" spans="1:23" ht="21.75" customHeight="1" x14ac:dyDescent="0.25">
      <c r="A86" s="163" t="s">
        <v>252</v>
      </c>
      <c r="B86" s="159">
        <f>SUM(B85)</f>
        <v>0</v>
      </c>
      <c r="C86" s="159">
        <f t="shared" ref="C86:W86" si="27">C85+B86</f>
        <v>977375.2548747079</v>
      </c>
      <c r="D86" s="159">
        <f t="shared" si="27"/>
        <v>2380518.1641537915</v>
      </c>
      <c r="E86" s="159">
        <f t="shared" si="27"/>
        <v>3739805.8460240853</v>
      </c>
      <c r="F86" s="159">
        <f t="shared" si="27"/>
        <v>5060676.6395012969</v>
      </c>
      <c r="G86" s="159">
        <f t="shared" si="27"/>
        <v>6344378.2868210226</v>
      </c>
      <c r="H86" s="159">
        <f t="shared" si="27"/>
        <v>7592113.111623059</v>
      </c>
      <c r="I86" s="159">
        <f t="shared" si="27"/>
        <v>8805039.7975435983</v>
      </c>
      <c r="J86" s="159">
        <f t="shared" si="27"/>
        <v>9984275.0947203357</v>
      </c>
      <c r="K86" s="159">
        <f t="shared" si="27"/>
        <v>11130895.457120167</v>
      </c>
      <c r="L86" s="159">
        <f t="shared" si="27"/>
        <v>12245938.613490259</v>
      </c>
      <c r="M86" s="159">
        <f t="shared" si="27"/>
        <v>13330405.0746272</v>
      </c>
      <c r="N86" s="159">
        <f t="shared" si="27"/>
        <v>14385259.579555782</v>
      </c>
      <c r="O86" s="159">
        <f t="shared" si="27"/>
        <v>15411432.483108824</v>
      </c>
      <c r="P86" s="159">
        <f t="shared" si="27"/>
        <v>16409821.087302338</v>
      </c>
      <c r="Q86" s="159">
        <f t="shared" si="27"/>
        <v>17381290.918806285</v>
      </c>
      <c r="R86" s="159">
        <f t="shared" si="27"/>
        <v>18326676.954720244</v>
      </c>
      <c r="S86" s="159">
        <f t="shared" si="27"/>
        <v>19246784.798775405</v>
      </c>
      <c r="T86" s="159">
        <f t="shared" si="27"/>
        <v>20142391.809999369</v>
      </c>
      <c r="U86" s="159">
        <f t="shared" si="27"/>
        <v>21014248.185798462</v>
      </c>
      <c r="V86" s="159">
        <f t="shared" si="27"/>
        <v>21863078.001333214</v>
      </c>
      <c r="W86" s="159">
        <f t="shared" si="27"/>
        <v>22689580.206986688</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f>IF(AND(B83&gt;0,SUM(B83:C83)&gt;0),(B72),0)</f>
        <v>0</v>
      </c>
      <c r="C88" s="171">
        <f>IF(AND(C83&gt;0,B83&lt;0),(C72-(C83/(C83-B83))+1),IF(AND(C83&gt;0,B83=0,C95&gt;$B$25),(C72-(C83/(C83-B83))+1),0))</f>
        <v>1</v>
      </c>
      <c r="D88" s="171">
        <f t="shared" ref="D88:W88" si="28">IF(AND(D83&gt;0,C83&lt;0),(D72-(D83/(D83-C83))+1),IF(AND(D83&gt;0,C83=0,D95&gt;$B$25),(D72-(D83/(D83-C83))+1),0))</f>
        <v>0</v>
      </c>
      <c r="E88" s="171">
        <f t="shared" si="28"/>
        <v>0</v>
      </c>
      <c r="F88" s="171">
        <f t="shared" si="28"/>
        <v>0</v>
      </c>
      <c r="G88" s="171">
        <f t="shared" si="28"/>
        <v>0</v>
      </c>
      <c r="H88" s="171">
        <f t="shared" si="28"/>
        <v>0</v>
      </c>
      <c r="I88" s="171">
        <f t="shared" si="28"/>
        <v>0</v>
      </c>
      <c r="J88" s="171">
        <f t="shared" si="28"/>
        <v>0</v>
      </c>
      <c r="K88" s="171">
        <f t="shared" si="28"/>
        <v>0</v>
      </c>
      <c r="L88" s="171">
        <f t="shared" si="28"/>
        <v>0</v>
      </c>
      <c r="M88" s="171">
        <f t="shared" si="28"/>
        <v>0</v>
      </c>
      <c r="N88" s="171">
        <f t="shared" si="28"/>
        <v>0</v>
      </c>
      <c r="O88" s="171">
        <f t="shared" si="28"/>
        <v>0</v>
      </c>
      <c r="P88" s="171">
        <f t="shared" si="28"/>
        <v>0</v>
      </c>
      <c r="Q88" s="171">
        <f t="shared" si="28"/>
        <v>0</v>
      </c>
      <c r="R88" s="171">
        <f t="shared" si="28"/>
        <v>0</v>
      </c>
      <c r="S88" s="171">
        <f t="shared" si="28"/>
        <v>0</v>
      </c>
      <c r="T88" s="171">
        <f t="shared" si="28"/>
        <v>0</v>
      </c>
      <c r="U88" s="171">
        <f t="shared" si="28"/>
        <v>0</v>
      </c>
      <c r="V88" s="171">
        <f t="shared" si="28"/>
        <v>0</v>
      </c>
      <c r="W88" s="171">
        <f t="shared" si="28"/>
        <v>0</v>
      </c>
    </row>
    <row r="89" spans="1:23" ht="13.5" customHeight="1" thickBot="1" x14ac:dyDescent="0.3">
      <c r="A89" s="172" t="s">
        <v>255</v>
      </c>
      <c r="B89" s="171">
        <f>IF(AND(B86&gt;0,SUM(B86:C86)&gt;0),(B72),0)</f>
        <v>0</v>
      </c>
      <c r="C89" s="171">
        <f>IF(AND(C86&gt;0,B86&lt;0),(C72-(C86/(C86-B86))+1),IF(AND(C86&gt;0,B86=0,C95&gt;$B$25),(C72-(C86/(C86-B86))+1),0))</f>
        <v>1</v>
      </c>
      <c r="D89" s="171">
        <f t="shared" ref="D89:W89" si="29">IF(AND(D86&gt;0,C86&lt;0),(D72-(D86/(D86-C86))+1),IF(AND(D86&gt;0,C86=0,D95&gt;$B$25),(D72-(D86/(D86-C86))+1),0))</f>
        <v>0</v>
      </c>
      <c r="E89" s="171">
        <f t="shared" si="29"/>
        <v>0</v>
      </c>
      <c r="F89" s="171">
        <f t="shared" si="29"/>
        <v>0</v>
      </c>
      <c r="G89" s="171">
        <f t="shared" si="29"/>
        <v>0</v>
      </c>
      <c r="H89" s="171">
        <f t="shared" si="29"/>
        <v>0</v>
      </c>
      <c r="I89" s="171">
        <f t="shared" si="29"/>
        <v>0</v>
      </c>
      <c r="J89" s="171">
        <f t="shared" si="29"/>
        <v>0</v>
      </c>
      <c r="K89" s="171">
        <f t="shared" si="29"/>
        <v>0</v>
      </c>
      <c r="L89" s="171">
        <f t="shared" si="29"/>
        <v>0</v>
      </c>
      <c r="M89" s="171">
        <f t="shared" si="29"/>
        <v>0</v>
      </c>
      <c r="N89" s="171">
        <f t="shared" si="29"/>
        <v>0</v>
      </c>
      <c r="O89" s="171">
        <f t="shared" si="29"/>
        <v>0</v>
      </c>
      <c r="P89" s="171">
        <f t="shared" si="29"/>
        <v>0</v>
      </c>
      <c r="Q89" s="171">
        <f t="shared" si="29"/>
        <v>0</v>
      </c>
      <c r="R89" s="171">
        <f t="shared" si="29"/>
        <v>0</v>
      </c>
      <c r="S89" s="171">
        <f t="shared" si="29"/>
        <v>0</v>
      </c>
      <c r="T89" s="171">
        <f t="shared" si="29"/>
        <v>0</v>
      </c>
      <c r="U89" s="171">
        <f t="shared" si="29"/>
        <v>0</v>
      </c>
      <c r="V89" s="171">
        <f t="shared" si="29"/>
        <v>0</v>
      </c>
      <c r="W89" s="171">
        <f t="shared" si="29"/>
        <v>0</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v>2024</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276</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v>0</v>
      </c>
      <c r="C100" s="181">
        <v>2718.7955999999995</v>
      </c>
      <c r="D100" s="181">
        <v>2641.115725714285</v>
      </c>
      <c r="E100" s="181">
        <v>2563.4358514285705</v>
      </c>
      <c r="F100" s="181">
        <v>2485.755977142856</v>
      </c>
      <c r="G100" s="181">
        <v>2408.0761028571414</v>
      </c>
      <c r="H100" s="181">
        <v>2330.3962285714269</v>
      </c>
      <c r="I100" s="181">
        <v>2252.7163542857124</v>
      </c>
      <c r="J100" s="181">
        <v>2175.0364799999979</v>
      </c>
      <c r="K100" s="181">
        <v>2097.3566057142834</v>
      </c>
      <c r="L100" s="181">
        <v>2019.6767314285692</v>
      </c>
      <c r="M100" s="181">
        <v>1941.9968571428549</v>
      </c>
      <c r="N100" s="181">
        <v>1864.3169828571406</v>
      </c>
      <c r="O100" s="181">
        <v>1786.6371085714263</v>
      </c>
      <c r="P100" s="181">
        <v>1708.957234285712</v>
      </c>
      <c r="Q100" s="181">
        <v>1631.2773599999978</v>
      </c>
      <c r="R100" s="181">
        <v>1553.5974857142835</v>
      </c>
      <c r="S100" s="181">
        <v>1475.9176114285692</v>
      </c>
      <c r="T100" s="181">
        <v>1398.2377371428549</v>
      </c>
      <c r="U100" s="181">
        <v>1320.5578628571407</v>
      </c>
      <c r="V100" s="181">
        <v>1242.8779885714264</v>
      </c>
      <c r="W100" s="181">
        <v>1165.1981142857121</v>
      </c>
    </row>
    <row r="101" spans="1:23" ht="60" x14ac:dyDescent="0.25">
      <c r="A101" s="185" t="s">
        <v>261</v>
      </c>
      <c r="B101" s="54" t="s">
        <v>262</v>
      </c>
      <c r="C101" s="186">
        <v>0</v>
      </c>
      <c r="D101" s="186">
        <v>49762.618629365206</v>
      </c>
      <c r="E101" s="186">
        <v>39003.985098570651</v>
      </c>
      <c r="F101" s="186">
        <v>36341.179828876157</v>
      </c>
      <c r="G101" s="186">
        <v>35771.331180332651</v>
      </c>
      <c r="H101" s="186">
        <v>36099.441253602454</v>
      </c>
      <c r="I101" s="186">
        <v>36932.299525372619</v>
      </c>
      <c r="J101" s="186">
        <v>38106.226846171019</v>
      </c>
      <c r="K101" s="186">
        <v>39544.052064218638</v>
      </c>
      <c r="L101" s="186">
        <v>41207.477439270908</v>
      </c>
      <c r="M101" s="186">
        <v>43078.064434275562</v>
      </c>
      <c r="N101" s="186">
        <v>45148.630674673106</v>
      </c>
      <c r="O101" s="186">
        <v>47418.988700152688</v>
      </c>
      <c r="P101" s="186">
        <v>49893.692502722988</v>
      </c>
      <c r="Q101" s="186">
        <v>52580.791941483316</v>
      </c>
      <c r="R101" s="186">
        <v>55491.128800407147</v>
      </c>
      <c r="S101" s="186">
        <v>58637.941777359178</v>
      </c>
      <c r="T101" s="186">
        <v>62036.657625505504</v>
      </c>
      <c r="U101" s="186">
        <v>65704.800676816289</v>
      </c>
      <c r="V101" s="186">
        <v>69661.981973306669</v>
      </c>
      <c r="W101" s="186">
        <v>73929.945225754069</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BB3D4-4271-46DF-89EF-C2BCF5E8D949}">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O_Ч2_17</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(114 точек учета)</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v>45457</v>
      </c>
      <c r="F32" s="199">
        <v>45457</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v>45487</v>
      </c>
      <c r="F35" s="199">
        <v>45487</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v>45517</v>
      </c>
      <c r="F37" s="199">
        <v>45517</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v>45547</v>
      </c>
      <c r="F39" s="199">
        <v>45547</v>
      </c>
      <c r="G39" s="200"/>
      <c r="H39" s="200"/>
      <c r="I39" s="200" t="s">
        <v>276</v>
      </c>
      <c r="J39" s="200" t="s">
        <v>276</v>
      </c>
    </row>
    <row r="40" spans="1:10" s="4" customFormat="1" x14ac:dyDescent="0.25">
      <c r="A40" s="193" t="s">
        <v>304</v>
      </c>
      <c r="B40" s="202" t="s">
        <v>305</v>
      </c>
      <c r="C40" s="199" t="s">
        <v>84</v>
      </c>
      <c r="D40" s="199" t="s">
        <v>84</v>
      </c>
      <c r="E40" s="199">
        <v>45557</v>
      </c>
      <c r="F40" s="199">
        <v>45557</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v>45587</v>
      </c>
      <c r="F42" s="199">
        <v>45587</v>
      </c>
      <c r="G42" s="200"/>
      <c r="H42" s="200"/>
      <c r="I42" s="200" t="s">
        <v>276</v>
      </c>
      <c r="J42" s="200" t="s">
        <v>276</v>
      </c>
    </row>
    <row r="43" spans="1:10" s="4" customFormat="1" x14ac:dyDescent="0.25">
      <c r="A43" s="193" t="s">
        <v>309</v>
      </c>
      <c r="B43" s="202" t="s">
        <v>310</v>
      </c>
      <c r="C43" s="199" t="s">
        <v>84</v>
      </c>
      <c r="D43" s="199" t="s">
        <v>84</v>
      </c>
      <c r="E43" s="199">
        <v>45587</v>
      </c>
      <c r="F43" s="199">
        <v>45587</v>
      </c>
      <c r="G43" s="200"/>
      <c r="H43" s="200"/>
      <c r="I43" s="200" t="s">
        <v>276</v>
      </c>
      <c r="J43" s="200" t="s">
        <v>276</v>
      </c>
    </row>
    <row r="44" spans="1:10" s="4" customFormat="1" x14ac:dyDescent="0.25">
      <c r="A44" s="193" t="s">
        <v>311</v>
      </c>
      <c r="B44" s="202" t="s">
        <v>312</v>
      </c>
      <c r="C44" s="199" t="s">
        <v>84</v>
      </c>
      <c r="D44" s="199" t="s">
        <v>84</v>
      </c>
      <c r="E44" s="199">
        <v>45597</v>
      </c>
      <c r="F44" s="199">
        <v>45597</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547</v>
      </c>
      <c r="F47" s="199" t="s">
        <v>547</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548</v>
      </c>
      <c r="F49" s="199" t="s">
        <v>548</v>
      </c>
      <c r="G49" s="200"/>
      <c r="H49" s="200"/>
      <c r="I49" s="200" t="s">
        <v>276</v>
      </c>
      <c r="J49" s="200" t="s">
        <v>276</v>
      </c>
    </row>
    <row r="50" spans="1:10" s="4" customFormat="1" ht="78.75" x14ac:dyDescent="0.25">
      <c r="A50" s="193" t="s">
        <v>322</v>
      </c>
      <c r="B50" s="202" t="s">
        <v>323</v>
      </c>
      <c r="C50" s="199" t="s">
        <v>84</v>
      </c>
      <c r="D50" s="199" t="s">
        <v>84</v>
      </c>
      <c r="E50" s="199" t="s">
        <v>548</v>
      </c>
      <c r="F50" s="199" t="s">
        <v>548</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548</v>
      </c>
      <c r="F53" s="199" t="s">
        <v>548</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2024-04-28T21:21:15Z</dcterms:created>
  <dcterms:modified xsi:type="dcterms:W3CDTF">2024-04-28T21:21:15Z</dcterms:modified>
</cp:coreProperties>
</file>