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93971B99-0C7C-4950-9DC4-0D7BB73CAE3D}" xr6:coauthVersionLast="45" xr6:coauthVersionMax="45" xr10:uidLastSave="{00000000-0000-0000-0000-000000000000}"/>
  <bookViews>
    <workbookView xWindow="-120" yWindow="-120" windowWidth="29040" windowHeight="15840" xr2:uid="{2217EAA9-34C7-4206-B6A8-B52BFBE94F6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2" i="8"/>
  <c r="B63" i="8"/>
  <c r="C47" i="8"/>
  <c r="C59" i="8"/>
  <c r="C60" i="8"/>
  <c r="C61" i="8"/>
  <c r="C62" i="8"/>
  <c r="C63" i="8"/>
  <c r="C58" i="8"/>
  <c r="D47" i="8"/>
  <c r="D60" i="8" s="1"/>
  <c r="D61" i="8"/>
  <c r="D62" i="8"/>
  <c r="D63" i="8"/>
  <c r="E47" i="8"/>
  <c r="E61" i="8" s="1"/>
  <c r="E62" i="8"/>
  <c r="E63" i="8"/>
  <c r="F63" i="8"/>
  <c r="G63" i="8"/>
  <c r="H63" i="8"/>
  <c r="I63" i="8"/>
  <c r="J63" i="8"/>
  <c r="K63" i="8"/>
  <c r="L63" i="8"/>
  <c r="M63" i="8"/>
  <c r="N63" i="8"/>
  <c r="O63" i="8"/>
  <c r="P63" i="8"/>
  <c r="Q63" i="8"/>
  <c r="R63" i="8"/>
  <c r="B48" i="8"/>
  <c r="B57" i="8"/>
  <c r="B79" i="8" s="1"/>
  <c r="B65" i="8"/>
  <c r="B75" i="8" s="1"/>
  <c r="B68" i="8"/>
  <c r="B76" i="8" s="1"/>
  <c r="B81" i="8"/>
  <c r="C48" i="8"/>
  <c r="C57" i="8"/>
  <c r="C79" i="8" s="1"/>
  <c r="C65" i="8"/>
  <c r="C75" i="8" s="1"/>
  <c r="C68" i="8"/>
  <c r="C76" i="8" s="1"/>
  <c r="C81" i="8"/>
  <c r="B72" i="8"/>
  <c r="C72" i="8" s="1"/>
  <c r="D48" i="8"/>
  <c r="D57" i="8"/>
  <c r="D79" i="8" s="1"/>
  <c r="D65" i="8"/>
  <c r="D75" i="8" s="1"/>
  <c r="D68" i="8"/>
  <c r="D76" i="8" s="1"/>
  <c r="D81" i="8"/>
  <c r="E48" i="8"/>
  <c r="E57" i="8" s="1"/>
  <c r="E65" i="8"/>
  <c r="E75" i="8"/>
  <c r="E68" i="8"/>
  <c r="E76" i="8"/>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s="1"/>
  <c r="K81" i="8"/>
  <c r="L65" i="8"/>
  <c r="L75" i="8" s="1"/>
  <c r="L68" i="8"/>
  <c r="L76" i="8" s="1"/>
  <c r="L81" i="8"/>
  <c r="M65" i="8"/>
  <c r="M75" i="8"/>
  <c r="M68" i="8"/>
  <c r="M76" i="8"/>
  <c r="M81" i="8"/>
  <c r="N65" i="8"/>
  <c r="N75" i="8" s="1"/>
  <c r="N68" i="8"/>
  <c r="N76" i="8" s="1"/>
  <c r="N81" i="8"/>
  <c r="O65" i="8"/>
  <c r="O75" i="8" s="1"/>
  <c r="O68" i="8"/>
  <c r="O76" i="8"/>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s="1"/>
  <c r="H66" i="8" s="1"/>
  <c r="I66" i="8" s="1"/>
  <c r="J66" i="8" s="1"/>
  <c r="K66" i="8" s="1"/>
  <c r="L66" i="8" s="1"/>
  <c r="M66" i="8" s="1"/>
  <c r="N66" i="8" s="1"/>
  <c r="O66" i="8" s="1"/>
  <c r="P66" i="8" s="1"/>
  <c r="Q66" i="8" s="1"/>
  <c r="R66" i="8" s="1"/>
  <c r="S66" i="8" s="1"/>
  <c r="T66" i="8" s="1"/>
  <c r="U66" i="8" s="1"/>
  <c r="V66" i="8" s="1"/>
  <c r="W66" i="8" s="1"/>
  <c r="D72" i="8"/>
  <c r="E72" i="8" s="1"/>
  <c r="F72" i="8" s="1"/>
  <c r="G72" i="8" s="1"/>
  <c r="H72" i="8" s="1"/>
  <c r="I72" i="8" s="1"/>
  <c r="J72" i="8" s="1"/>
  <c r="K72" i="8" s="1"/>
  <c r="L72" i="8" s="1"/>
  <c r="M72" i="8" s="1"/>
  <c r="N72" i="8" s="1"/>
  <c r="O72" i="8" s="1"/>
  <c r="P72" i="8" s="1"/>
  <c r="Q72" i="8" s="1"/>
  <c r="R72" i="8" s="1"/>
  <c r="S72" i="8" s="1"/>
  <c r="T72" i="8" s="1"/>
  <c r="U72" i="8" s="1"/>
  <c r="V72" i="8" s="1"/>
  <c r="W72" i="8" s="1"/>
  <c r="C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E79" i="8" l="1"/>
  <c r="B58" i="8"/>
  <c r="E60" i="8"/>
  <c r="D59" i="8"/>
  <c r="D58" i="8" s="1"/>
  <c r="D78" i="8" s="1"/>
  <c r="B61" i="8"/>
  <c r="D64" i="8"/>
  <c r="D67" i="8" s="1"/>
  <c r="C64" i="8"/>
  <c r="C67" i="8" s="1"/>
  <c r="B64" i="8"/>
  <c r="B67" i="8" s="1"/>
  <c r="E59" i="8"/>
  <c r="E58" i="8" s="1"/>
  <c r="E78" i="8" s="1"/>
  <c r="F47" i="8"/>
  <c r="C74" i="8" l="1"/>
  <c r="C69" i="8"/>
  <c r="F62" i="8"/>
  <c r="F59" i="8"/>
  <c r="F60" i="8"/>
  <c r="F48" i="8"/>
  <c r="F57" i="8" s="1"/>
  <c r="F61" i="8"/>
  <c r="G47" i="8"/>
  <c r="D74" i="8"/>
  <c r="D69" i="8"/>
  <c r="B78" i="8"/>
  <c r="E64" i="8"/>
  <c r="E67" i="8" s="1"/>
  <c r="B74" i="8"/>
  <c r="B69" i="8"/>
  <c r="E74" i="8" l="1"/>
  <c r="E69" i="8"/>
  <c r="D70" i="8"/>
  <c r="D71" i="8"/>
  <c r="F79" i="8"/>
  <c r="C70" i="8"/>
  <c r="C71" i="8" s="1"/>
  <c r="B70" i="8"/>
  <c r="B71" i="8" s="1"/>
  <c r="G59" i="8"/>
  <c r="G60" i="8"/>
  <c r="G61" i="8"/>
  <c r="H47" i="8"/>
  <c r="G62" i="8"/>
  <c r="G48" i="8"/>
  <c r="G57" i="8" s="1"/>
  <c r="F58" i="8"/>
  <c r="F64" i="8" s="1"/>
  <c r="F67" i="8" s="1"/>
  <c r="F74" i="8" l="1"/>
  <c r="F69" i="8"/>
  <c r="G79" i="8"/>
  <c r="E70" i="8"/>
  <c r="G58" i="8"/>
  <c r="G78" i="8" s="1"/>
  <c r="H60" i="8"/>
  <c r="H48" i="8"/>
  <c r="H57" i="8" s="1"/>
  <c r="H61" i="8"/>
  <c r="I47" i="8"/>
  <c r="H62" i="8"/>
  <c r="H59" i="8"/>
  <c r="B77" i="8"/>
  <c r="B82" i="8" s="1"/>
  <c r="C77" i="8"/>
  <c r="C82" i="8" s="1"/>
  <c r="C85" i="8" s="1"/>
  <c r="F78" i="8"/>
  <c r="D77" i="8" l="1"/>
  <c r="D82" i="8" s="1"/>
  <c r="D85" i="8" s="1"/>
  <c r="H58" i="8"/>
  <c r="H79" i="8"/>
  <c r="H78" i="8"/>
  <c r="E71" i="8"/>
  <c r="G64" i="8"/>
  <c r="G67" i="8" s="1"/>
  <c r="E77" i="8"/>
  <c r="E82" i="8" s="1"/>
  <c r="E85" i="8" s="1"/>
  <c r="B83" i="8"/>
  <c r="C83" i="8"/>
  <c r="C88" i="8" s="1"/>
  <c r="E87" i="8"/>
  <c r="B87" i="8"/>
  <c r="C87" i="8"/>
  <c r="D87" i="8"/>
  <c r="F77" i="8"/>
  <c r="F82" i="8" s="1"/>
  <c r="I61" i="8"/>
  <c r="J47" i="8"/>
  <c r="I62" i="8"/>
  <c r="I48" i="8"/>
  <c r="I57" i="8" s="1"/>
  <c r="I59" i="8"/>
  <c r="I60" i="8"/>
  <c r="F70" i="8"/>
  <c r="F71" i="8"/>
  <c r="F85" i="8" l="1"/>
  <c r="F87" i="8"/>
  <c r="B88" i="8"/>
  <c r="B85" i="8"/>
  <c r="B86" i="8" s="1"/>
  <c r="F83" i="8"/>
  <c r="J62" i="8"/>
  <c r="J59" i="8"/>
  <c r="J60" i="8"/>
  <c r="J48" i="8"/>
  <c r="J57" i="8" s="1"/>
  <c r="J61" i="8"/>
  <c r="K47" i="8"/>
  <c r="I58" i="8"/>
  <c r="I78" i="8" s="1"/>
  <c r="D83" i="8"/>
  <c r="D88" i="8" s="1"/>
  <c r="H64" i="8"/>
  <c r="H67" i="8" s="1"/>
  <c r="I79" i="8"/>
  <c r="I64" i="8"/>
  <c r="I67" i="8" s="1"/>
  <c r="E83" i="8"/>
  <c r="E88" i="8" s="1"/>
  <c r="G74" i="8"/>
  <c r="G69" i="8"/>
  <c r="K59" i="8" l="1"/>
  <c r="K60" i="8"/>
  <c r="K61" i="8"/>
  <c r="L47" i="8"/>
  <c r="K62" i="8"/>
  <c r="K48" i="8"/>
  <c r="K57" i="8" s="1"/>
  <c r="J58" i="8"/>
  <c r="G70" i="8"/>
  <c r="G71" i="8" s="1"/>
  <c r="F88" i="8"/>
  <c r="I74" i="8"/>
  <c r="I69" i="8"/>
  <c r="H74" i="8"/>
  <c r="H69" i="8"/>
  <c r="J64" i="8"/>
  <c r="J67" i="8" s="1"/>
  <c r="J79" i="8"/>
  <c r="J78" i="8"/>
  <c r="B89" i="8"/>
  <c r="C86" i="8"/>
  <c r="H70" i="8" l="1"/>
  <c r="H71" i="8" s="1"/>
  <c r="K64" i="8"/>
  <c r="K67" i="8" s="1"/>
  <c r="K79" i="8"/>
  <c r="I70" i="8"/>
  <c r="I71" i="8"/>
  <c r="K58" i="8"/>
  <c r="K78" i="8" s="1"/>
  <c r="C89" i="8"/>
  <c r="D86" i="8"/>
  <c r="J74" i="8"/>
  <c r="J69" i="8"/>
  <c r="G77" i="8"/>
  <c r="G82" i="8" s="1"/>
  <c r="L60" i="8"/>
  <c r="L48" i="8"/>
  <c r="L57" i="8" s="1"/>
  <c r="L61" i="8"/>
  <c r="M47" i="8"/>
  <c r="L62" i="8"/>
  <c r="L59" i="8"/>
  <c r="L58" i="8" s="1"/>
  <c r="L79" i="8" l="1"/>
  <c r="L64" i="8"/>
  <c r="L67" i="8" s="1"/>
  <c r="L78" i="8"/>
  <c r="G85" i="8"/>
  <c r="G87" i="8"/>
  <c r="G83" i="8"/>
  <c r="G88" i="8" s="1"/>
  <c r="H77" i="8"/>
  <c r="H82" i="8" s="1"/>
  <c r="H85" i="8" s="1"/>
  <c r="J70" i="8"/>
  <c r="J71" i="8" s="1"/>
  <c r="K74" i="8"/>
  <c r="K69" i="8"/>
  <c r="M61" i="8"/>
  <c r="N47" i="8"/>
  <c r="M62" i="8"/>
  <c r="M48" i="8"/>
  <c r="M57" i="8" s="1"/>
  <c r="M59" i="8"/>
  <c r="M60" i="8"/>
  <c r="D89" i="8"/>
  <c r="E86" i="8"/>
  <c r="N62" i="8" l="1"/>
  <c r="N59" i="8"/>
  <c r="N60" i="8"/>
  <c r="N48" i="8"/>
  <c r="N57" i="8" s="1"/>
  <c r="N61" i="8"/>
  <c r="O47" i="8"/>
  <c r="I77" i="8"/>
  <c r="I82" i="8" s="1"/>
  <c r="I85" i="8" s="1"/>
  <c r="H87" i="8"/>
  <c r="M58" i="8"/>
  <c r="M64" i="8" s="1"/>
  <c r="M67" i="8" s="1"/>
  <c r="H83" i="8"/>
  <c r="H88" i="8" s="1"/>
  <c r="L74" i="8"/>
  <c r="L69" i="8"/>
  <c r="E89" i="8"/>
  <c r="F86" i="8"/>
  <c r="F89" i="8" s="1"/>
  <c r="M79" i="8"/>
  <c r="M78" i="8"/>
  <c r="K70" i="8"/>
  <c r="K71" i="8" s="1"/>
  <c r="J77" i="8"/>
  <c r="J82" i="8" s="1"/>
  <c r="J85" i="8" s="1"/>
  <c r="J83" i="8"/>
  <c r="I87" i="8"/>
  <c r="G86" i="8"/>
  <c r="G89" i="8" s="1"/>
  <c r="M74" i="8" l="1"/>
  <c r="M69" i="8"/>
  <c r="L70" i="8"/>
  <c r="L71" i="8" s="1"/>
  <c r="K77" i="8"/>
  <c r="K82" i="8" s="1"/>
  <c r="J87" i="8"/>
  <c r="K83" i="8"/>
  <c r="K88" i="8" s="1"/>
  <c r="I83" i="8"/>
  <c r="I88" i="8" s="1"/>
  <c r="N64" i="8"/>
  <c r="N67" i="8" s="1"/>
  <c r="N79" i="8"/>
  <c r="H86" i="8"/>
  <c r="H89" i="8" s="1"/>
  <c r="O59" i="8"/>
  <c r="O60" i="8"/>
  <c r="O61" i="8"/>
  <c r="P47" i="8"/>
  <c r="O62" i="8"/>
  <c r="O48" i="8"/>
  <c r="O57" i="8" s="1"/>
  <c r="N58" i="8"/>
  <c r="N78" i="8" s="1"/>
  <c r="N69" i="8" l="1"/>
  <c r="N74" i="8"/>
  <c r="O58" i="8"/>
  <c r="O78" i="8" s="1"/>
  <c r="O79" i="8"/>
  <c r="O64" i="8"/>
  <c r="O67" i="8" s="1"/>
  <c r="I86" i="8"/>
  <c r="J88" i="8"/>
  <c r="K85" i="8"/>
  <c r="K87" i="8"/>
  <c r="L77" i="8"/>
  <c r="L82" i="8" s="1"/>
  <c r="M70" i="8"/>
  <c r="M71" i="8"/>
  <c r="P60" i="8"/>
  <c r="P61" i="8"/>
  <c r="Q47" i="8"/>
  <c r="P62" i="8"/>
  <c r="P59" i="8"/>
  <c r="P48" i="8"/>
  <c r="P57" i="8" s="1"/>
  <c r="P79" i="8" l="1"/>
  <c r="L85" i="8"/>
  <c r="L83" i="8"/>
  <c r="L88" i="8" s="1"/>
  <c r="P58" i="8"/>
  <c r="P64" i="8" s="1"/>
  <c r="P67" i="8" s="1"/>
  <c r="I89" i="8"/>
  <c r="J86" i="8"/>
  <c r="J89" i="8" s="1"/>
  <c r="O74" i="8"/>
  <c r="O69" i="8"/>
  <c r="Q61" i="8"/>
  <c r="R47" i="8"/>
  <c r="Q62" i="8"/>
  <c r="Q59" i="8"/>
  <c r="Q58" i="8" s="1"/>
  <c r="Q60" i="8"/>
  <c r="Q48" i="8"/>
  <c r="Q57" i="8" s="1"/>
  <c r="M77" i="8"/>
  <c r="M82" i="8" s="1"/>
  <c r="L87" i="8"/>
  <c r="K86" i="8"/>
  <c r="K89" i="8" s="1"/>
  <c r="N70" i="8"/>
  <c r="N77" i="8" s="1"/>
  <c r="N82" i="8" s="1"/>
  <c r="N71" i="8"/>
  <c r="P74" i="8" l="1"/>
  <c r="P69" i="8"/>
  <c r="N85" i="8"/>
  <c r="N87" i="8"/>
  <c r="N83" i="8"/>
  <c r="L86" i="8"/>
  <c r="L89" i="8" s="1"/>
  <c r="M85" i="8"/>
  <c r="M86" i="8" s="1"/>
  <c r="M89" i="8" s="1"/>
  <c r="M87" i="8"/>
  <c r="M83" i="8"/>
  <c r="M88" i="8" s="1"/>
  <c r="O70" i="8"/>
  <c r="O77" i="8" s="1"/>
  <c r="O71" i="8"/>
  <c r="P78" i="8"/>
  <c r="Q64" i="8"/>
  <c r="Q67" i="8" s="1"/>
  <c r="Q79" i="8"/>
  <c r="Q78" i="8"/>
  <c r="R62" i="8"/>
  <c r="R59" i="8"/>
  <c r="R60" i="8"/>
  <c r="B29" i="8" s="1"/>
  <c r="R61" i="8"/>
  <c r="R48" i="8"/>
  <c r="R57" i="8" s="1"/>
  <c r="S47" i="8"/>
  <c r="O82" i="8"/>
  <c r="B32" i="8" l="1"/>
  <c r="N86" i="8"/>
  <c r="N89" i="8" s="1"/>
  <c r="O85" i="8"/>
  <c r="O86" i="8" s="1"/>
  <c r="O89" i="8" s="1"/>
  <c r="O87" i="8"/>
  <c r="O83" i="8"/>
  <c r="O88" i="8" s="1"/>
  <c r="P70" i="8"/>
  <c r="P77" i="8" s="1"/>
  <c r="P82" i="8" s="1"/>
  <c r="P71" i="8"/>
  <c r="R79" i="8"/>
  <c r="R78" i="8"/>
  <c r="S59" i="8"/>
  <c r="S60" i="8"/>
  <c r="T47" i="8"/>
  <c r="S48" i="8"/>
  <c r="S57" i="8" s="1"/>
  <c r="S61" i="8"/>
  <c r="S62" i="8"/>
  <c r="R58" i="8"/>
  <c r="B26" i="8" s="1"/>
  <c r="Q74" i="8"/>
  <c r="Q69" i="8"/>
  <c r="N88" i="8"/>
  <c r="P85" i="8" l="1"/>
  <c r="P86" i="8" s="1"/>
  <c r="P89" i="8" s="1"/>
  <c r="P87" i="8"/>
  <c r="P83" i="8"/>
  <c r="P88" i="8" s="1"/>
  <c r="Q70" i="8"/>
  <c r="Q77" i="8" s="1"/>
  <c r="S58" i="8"/>
  <c r="S78" i="8" s="1"/>
  <c r="Q82" i="8"/>
  <c r="S79" i="8"/>
  <c r="S64" i="8"/>
  <c r="S67" i="8" s="1"/>
  <c r="T59" i="8"/>
  <c r="T60" i="8"/>
  <c r="U47" i="8"/>
  <c r="T48" i="8"/>
  <c r="T57" i="8" s="1"/>
  <c r="T61" i="8"/>
  <c r="T62" i="8"/>
  <c r="R64" i="8"/>
  <c r="R67" i="8" s="1"/>
  <c r="T79" i="8" l="1"/>
  <c r="Q71" i="8"/>
  <c r="S74" i="8"/>
  <c r="S69" i="8"/>
  <c r="T58" i="8"/>
  <c r="T78" i="8" s="1"/>
  <c r="Q85" i="8"/>
  <c r="Q86" i="8" s="1"/>
  <c r="Q89" i="8" s="1"/>
  <c r="Q83" i="8"/>
  <c r="Q88" i="8" s="1"/>
  <c r="Q87" i="8"/>
  <c r="R74" i="8"/>
  <c r="R69" i="8"/>
  <c r="U59" i="8"/>
  <c r="U60" i="8"/>
  <c r="V47" i="8"/>
  <c r="U48" i="8"/>
  <c r="U57" i="8" s="1"/>
  <c r="U61" i="8"/>
  <c r="U62" i="8"/>
  <c r="U79" i="8" l="1"/>
  <c r="R71" i="8"/>
  <c r="R70" i="8"/>
  <c r="R77" i="8" s="1"/>
  <c r="V59" i="8"/>
  <c r="V60" i="8"/>
  <c r="W47" i="8"/>
  <c r="V48" i="8"/>
  <c r="V57" i="8" s="1"/>
  <c r="V61" i="8"/>
  <c r="V62" i="8"/>
  <c r="R82" i="8"/>
  <c r="T64" i="8"/>
  <c r="T67" i="8" s="1"/>
  <c r="S70" i="8"/>
  <c r="S77" i="8" s="1"/>
  <c r="S82" i="8" s="1"/>
  <c r="S71" i="8"/>
  <c r="U58" i="8"/>
  <c r="U64" i="8" s="1"/>
  <c r="U67" i="8" s="1"/>
  <c r="U74" i="8" l="1"/>
  <c r="U69" i="8"/>
  <c r="S85" i="8"/>
  <c r="S86" i="8" s="1"/>
  <c r="S89" i="8" s="1"/>
  <c r="S83" i="8"/>
  <c r="S87" i="8"/>
  <c r="R85" i="8"/>
  <c r="R86" i="8" s="1"/>
  <c r="R87" i="8"/>
  <c r="R83" i="8"/>
  <c r="R88" i="8" s="1"/>
  <c r="W59" i="8"/>
  <c r="W60" i="8"/>
  <c r="W48" i="8"/>
  <c r="W57" i="8" s="1"/>
  <c r="W61" i="8"/>
  <c r="W62" i="8"/>
  <c r="U78" i="8"/>
  <c r="V58" i="8"/>
  <c r="V78" i="8" s="1"/>
  <c r="T74" i="8"/>
  <c r="T69" i="8"/>
  <c r="V79" i="8"/>
  <c r="V64" i="8"/>
  <c r="V67" i="8" s="1"/>
  <c r="T70" i="8" l="1"/>
  <c r="T77" i="8" s="1"/>
  <c r="T82" i="8" s="1"/>
  <c r="T71" i="8"/>
  <c r="W58" i="8"/>
  <c r="S88" i="8"/>
  <c r="V74" i="8"/>
  <c r="V69" i="8"/>
  <c r="W79" i="8"/>
  <c r="W78" i="8"/>
  <c r="W64" i="8"/>
  <c r="W67" i="8" s="1"/>
  <c r="R89" i="8"/>
  <c r="G28" i="8"/>
  <c r="U71" i="8"/>
  <c r="U70" i="8"/>
  <c r="U77" i="8" s="1"/>
  <c r="U82" i="8" s="1"/>
  <c r="U85" i="8" l="1"/>
  <c r="U83" i="8"/>
  <c r="U88" i="8" s="1"/>
  <c r="U87" i="8"/>
  <c r="T85" i="8"/>
  <c r="T86" i="8" s="1"/>
  <c r="T89" i="8" s="1"/>
  <c r="T83" i="8"/>
  <c r="T88" i="8" s="1"/>
  <c r="T87" i="8"/>
  <c r="V71" i="8"/>
  <c r="V70" i="8"/>
  <c r="V77" i="8" s="1"/>
  <c r="W74" i="8"/>
  <c r="W69" i="8"/>
  <c r="V82" i="8"/>
  <c r="V85" i="8" l="1"/>
  <c r="V87" i="8"/>
  <c r="V83" i="8"/>
  <c r="V88" i="8" s="1"/>
  <c r="W70" i="8"/>
  <c r="W77" i="8" s="1"/>
  <c r="W82" i="8"/>
  <c r="U86" i="8"/>
  <c r="U89" i="8" s="1"/>
  <c r="W85" i="8" l="1"/>
  <c r="W83" i="8"/>
  <c r="W88" i="8" s="1"/>
  <c r="G26" i="8" s="1"/>
  <c r="W87" i="8"/>
  <c r="W71" i="8"/>
  <c r="V86" i="8"/>
  <c r="V89" i="8" s="1"/>
  <c r="W86" i="8" l="1"/>
  <c r="W89" i="8" s="1"/>
  <c r="G27" i="8" s="1"/>
</calcChain>
</file>

<file path=xl/sharedStrings.xml><?xml version="1.0" encoding="utf-8"?>
<sst xmlns="http://schemas.openxmlformats.org/spreadsheetml/2006/main" count="1093" uniqueCount="550">
  <si>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</si>
  <si>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</si>
  <si>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</si>
  <si>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</si>
  <si>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</si>
  <si>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</si>
  <si>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</si>
  <si>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J_ТП-02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</si>
  <si>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</si>
  <si>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</si>
  <si>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</si>
  <si>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</si>
  <si>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</si>
  <si>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</si>
  <si>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</si>
  <si>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</si>
  <si>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</si>
  <si>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</si>
  <si>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</si>
  <si>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</si>
  <si>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</si>
  <si>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</si>
  <si>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</si>
  <si>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</si>
  <si>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</si>
  <si>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</si>
  <si>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</si>
  <si>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</si>
  <si>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</si>
  <si>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</si>
  <si>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</si>
  <si>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</si>
  <si>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</si>
  <si>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</si>
  <si>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</si>
  <si>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</si>
  <si>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</si>
  <si>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</si>
  <si>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</si>
  <si>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</si>
  <si>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</si>
  <si>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</si>
  <si>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</si>
  <si>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</si>
  <si>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</si>
  <si>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</si>
  <si>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</si>
  <si>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</si>
  <si>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</si>
  <si>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</si>
  <si>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</si>
  <si>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</si>
  <si>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</si>
  <si>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</si>
  <si>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</si>
  <si>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</si>
  <si>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</si>
  <si>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</si>
  <si>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</si>
  <si>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</si>
  <si>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</si>
  <si>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</si>
  <si>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</si>
  <si>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</si>
  <si>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</si>
  <si>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</si>
  <si>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</si>
  <si>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</si>
  <si>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</si>
  <si>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</si>
  <si>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</si>
  <si>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</si>
  <si>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</si>
  <si>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</si>
  <si>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</si>
  <si>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</si>
  <si>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</si>
  <si>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</si>
  <si>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</si>
  <si>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</si>
  <si>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</si>
  <si>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</si>
  <si>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</si>
  <si>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</si>
  <si>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</si>
  <si>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</si>
  <si>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</si>
  <si>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</si>
  <si>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</si>
  <si>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</si>
  <si>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</si>
  <si>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</si>
  <si>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</si>
  <si>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</si>
  <si>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</si>
  <si>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</si>
  <si>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</si>
  <si>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</si>
  <si>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</si>
  <si>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</si>
  <si>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</si>
  <si>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</si>
  <si>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</si>
  <si>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</si>
  <si>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</si>
  <si>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</si>
  <si>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</si>
  <si>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</si>
  <si>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</si>
  <si>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</si>
  <si>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</si>
  <si>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</si>
  <si>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</si>
  <si>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</si>
  <si>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</si>
  <si>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</si>
  <si>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</si>
  <si>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</si>
  <si>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</si>
  <si>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</si>
  <si>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</si>
  <si>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</si>
  <si>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</si>
  <si>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</si>
  <si>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</si>
  <si>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</si>
  <si>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</si>
  <si>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</si>
  <si>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</si>
  <si>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</si>
  <si>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</si>
  <si>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</si>
  <si>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</si>
  <si>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</si>
  <si>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</si>
  <si>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</si>
  <si>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</si>
  <si>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</si>
  <si>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</si>
  <si>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</si>
  <si>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</si>
  <si>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</si>
  <si>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</si>
  <si>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</si>
  <si>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</si>
  <si>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</si>
  <si>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</si>
  <si>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</si>
  <si>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</si>
  <si>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</si>
  <si>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</si>
  <si>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</si>
  <si>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</si>
  <si>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</si>
  <si>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</si>
  <si>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</si>
  <si>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</si>
  <si>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</si>
  <si>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</si>
  <si>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</si>
  <si>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</si>
  <si>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</si>
  <si>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</si>
  <si>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</si>
  <si>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</si>
  <si>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</si>
  <si>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</si>
  <si>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</si>
  <si>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</si>
  <si>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</si>
  <si>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</si>
  <si>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</si>
  <si>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</si>
  <si>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</si>
  <si>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</si>
  <si>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</si>
  <si>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</si>
  <si>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</si>
  <si>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</si>
  <si>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</si>
  <si>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</si>
  <si>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</si>
  <si>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</si>
  <si>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</si>
  <si>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</si>
  <si>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</si>
  <si>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</si>
  <si>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</si>
  <si>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</si>
  <si>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</si>
  <si>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</si>
  <si>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</si>
  <si>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</si>
  <si>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</si>
  <si>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</si>
  <si>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</si>
  <si>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</si>
  <si>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</si>
  <si>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</si>
  <si>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</si>
  <si>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</si>
  <si>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</si>
  <si>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</si>
  <si>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</si>
  <si>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</si>
  <si>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</si>
  <si>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</si>
  <si>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</si>
  <si>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</si>
  <si>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</si>
  <si>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</si>
  <si>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</si>
  <si>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</si>
  <si>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</si>
  <si>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</si>
  <si>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</si>
  <si>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</si>
  <si>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</si>
  <si>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</si>
  <si>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</si>
  <si>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</si>
  <si>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</si>
  <si>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</si>
  <si>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</si>
  <si>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</si>
  <si>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</si>
  <si>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</si>
  <si>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</si>
  <si>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</si>
  <si>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</si>
  <si>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</si>
  <si>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</si>
  <si>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</si>
  <si>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</si>
  <si>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</si>
  <si>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</si>
  <si>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</si>
  <si>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</si>
  <si>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</si>
  <si>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</si>
  <si>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</si>
  <si>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</si>
  <si>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</si>
  <si>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</si>
  <si>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</si>
  <si>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</si>
  <si>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</si>
  <si>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</si>
  <si>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</si>
  <si>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</si>
  <si>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</si>
  <si>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</si>
  <si>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</si>
  <si>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</si>
  <si>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</si>
  <si>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</si>
  <si>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</si>
  <si>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</si>
  <si>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</si>
  <si>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</si>
  <si>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</si>
  <si>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</si>
  <si>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</si>
  <si>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</si>
  <si>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</si>
  <si>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</si>
  <si>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</si>
  <si>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</si>
  <si>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</si>
  <si>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</si>
  <si>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</si>
  <si>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</si>
  <si>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</si>
  <si>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</si>
  <si>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</si>
  <si>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</si>
  <si>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</si>
  <si>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</si>
  <si>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</si>
  <si>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</si>
  <si>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</si>
  <si>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</si>
  <si>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</si>
  <si>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</si>
  <si>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</si>
  <si>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</si>
  <si>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</si>
  <si>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</si>
  <si>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</si>
  <si>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</si>
  <si>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</si>
  <si>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</si>
  <si>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</si>
  <si>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</si>
  <si>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</si>
  <si>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</si>
  <si>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</si>
  <si>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</si>
  <si>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</si>
  <si>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</si>
  <si>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</si>
  <si>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</si>
  <si>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</si>
  <si>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</si>
  <si>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</si>
  <si>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</si>
  <si>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</si>
  <si>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</si>
  <si>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</si>
  <si>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</si>
  <si>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</si>
  <si>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</si>
  <si>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</si>
  <si>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</si>
  <si>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</si>
  <si>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</si>
  <si>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</si>
  <si>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</si>
  <si>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</si>
  <si>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</si>
  <si>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</si>
  <si>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</si>
  <si>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</si>
  <si>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</si>
  <si>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</si>
  <si>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</si>
  <si>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</si>
  <si>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</si>
  <si>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</si>
  <si>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</si>
  <si>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</si>
  <si>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</si>
  <si>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</si>
  <si>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</si>
  <si>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</si>
  <si>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</si>
  <si>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</si>
  <si>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</si>
  <si>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</si>
  <si>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</si>
  <si>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</si>
  <si>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</si>
  <si>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</si>
  <si>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</si>
  <si>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</si>
  <si>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</si>
  <si>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</si>
  <si>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</si>
  <si>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</si>
  <si>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</si>
  <si>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</si>
  <si>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</si>
  <si>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</si>
  <si>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</si>
  <si>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</si>
  <si>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</si>
  <si>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</si>
  <si>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</si>
  <si>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</si>
  <si>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</si>
  <si>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</si>
  <si>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</si>
  <si>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</si>
  <si>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</si>
  <si>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</si>
  <si>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</si>
  <si>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</si>
  <si>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</si>
  <si>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</si>
  <si>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</si>
  <si>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</si>
  <si>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</si>
  <si>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</si>
  <si>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</si>
  <si>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</si>
  <si>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</si>
  <si>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</si>
  <si>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</si>
  <si>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</si>
  <si>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</si>
  <si>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</si>
  <si>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</si>
  <si>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</si>
  <si>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</si>
  <si>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</si>
  <si>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</si>
  <si>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</si>
  <si>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</si>
  <si>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</si>
  <si>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</si>
  <si>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</si>
  <si>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</si>
  <si>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</si>
  <si>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</si>
  <si>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</si>
  <si>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</si>
  <si>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</si>
  <si>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</si>
  <si>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</si>
  <si>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</si>
  <si>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</si>
  <si>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</si>
  <si>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</si>
  <si>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</si>
  <si>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</si>
  <si>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</si>
  <si>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</si>
  <si>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</si>
  <si>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</si>
  <si>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</si>
  <si>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</si>
  <si>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</si>
  <si>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</si>
  <si>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</si>
  <si>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</si>
  <si>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</si>
  <si>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</si>
  <si>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</si>
  <si>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</si>
  <si>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</si>
  <si>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</si>
  <si>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</si>
  <si>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</si>
  <si>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</si>
  <si>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</si>
  <si>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</si>
  <si>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</si>
  <si>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</si>
  <si>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</si>
  <si>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</si>
  <si>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</si>
  <si>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</si>
  <si>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</si>
  <si>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</si>
  <si>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</si>
  <si>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</si>
  <si>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</si>
  <si>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</si>
  <si>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</si>
  <si>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</si>
  <si>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</si>
  <si>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</si>
  <si>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</si>
  <si>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</si>
  <si>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</si>
  <si>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</si>
  <si>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</si>
  <si>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</si>
  <si>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</si>
  <si>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</si>
  <si>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</si>
  <si>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</si>
  <si>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</si>
  <si>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</si>
  <si>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</si>
  <si>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</si>
  <si>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</si>
  <si>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</si>
  <si>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</si>
  <si>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</si>
  <si>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</si>
  <si>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</si>
  <si>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</si>
  <si>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</si>
  <si>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</si>
  <si>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</si>
  <si>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</si>
  <si>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</si>
  <si>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</si>
  <si>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</si>
  <si>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</si>
  <si>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</si>
  <si>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</si>
  <si>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</si>
  <si>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</si>
  <si>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</si>
  <si>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</si>
  <si>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</si>
  <si>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</si>
  <si>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</si>
  <si>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</si>
  <si>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</si>
  <si>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</si>
  <si>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</si>
  <si>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</si>
  <si>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</si>
  <si>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</si>
  <si>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</si>
  <si>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</si>
  <si>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</si>
  <si>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</si>
  <si>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</si>
  <si>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</si>
  <si>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</si>
  <si>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</si>
  <si>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</si>
  <si>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</si>
  <si>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</si>
  <si>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</si>
  <si>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</si>
  <si>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</si>
  <si>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</si>
  <si>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</si>
  <si>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</si>
  <si>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</si>
  <si>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</si>
  <si>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</si>
  <si>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</si>
  <si>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</si>
  <si>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</si>
  <si>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</si>
  <si>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</si>
  <si>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</si>
  <si>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</si>
  <si>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</si>
  <si>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</si>
  <si>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</si>
  <si>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</si>
  <si>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</si>
  <si>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</si>
  <si>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</si>
  <si>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</si>
  <si>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ТП№30 (замена силового трансформатора №2 ТМ-1000 кВА на ТМГ-1000 кВА), г. Чернушка, ул. Ленина</t>
  </si>
  <si>
    <t>Пермский край, Чернушинский городской округ</t>
  </si>
  <si>
    <t>Реконструкция</t>
  </si>
  <si>
    <t>МВ×А-1; км ВЛ
 1-цеп-0; км ВЛ
 2-цеп-0; км КЛ-0; т.у.-0; шт-0</t>
  </si>
  <si>
    <t>П</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</si>
  <si>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</si>
  <si>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</si>
  <si>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</si>
  <si>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</si>
  <si>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</si>
  <si>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</si>
  <si>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</si>
  <si>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</si>
  <si>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</si>
  <si>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</si>
  <si>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</si>
  <si>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</si>
  <si>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</si>
  <si>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</si>
  <si>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</si>
  <si>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</si>
  <si>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</si>
  <si>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</si>
  <si>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</si>
  <si>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</si>
  <si>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01.12.2024</t>
  </si>
  <si>
    <t>15.12.2024</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</si>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</sst>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2562937.8552925484</c:v>
                </c:pt>
                <c:pt idx="3">
                  <c:v>4298622.9288819917</c:v>
                </c:pt>
                <c:pt idx="4">
                  <c:v>6204513.5864639329</c:v>
                </c:pt>
                <c:pt idx="5">
                  <c:v>8297564.9174951147</c:v>
                </c:pt>
                <c:pt idx="6">
                  <c:v>10596444.644787738</c:v>
                </c:pt>
                <c:pt idx="7">
                  <c:v>13121708.19564265</c:v>
                </c:pt>
                <c:pt idx="8">
                  <c:v>15895991.849511776</c:v>
                </c:pt>
                <c:pt idx="9">
                  <c:v>18944225.844071873</c:v>
                </c:pt>
                <c:pt idx="10">
                  <c:v>22293869.518816765</c:v>
                </c:pt>
                <c:pt idx="11">
                  <c:v>25975170.793280154</c:v>
                </c:pt>
                <c:pt idx="12">
                  <c:v>30021452.517984234</c:v>
                </c:pt>
                <c:pt idx="13">
                  <c:v>34469428.502602823</c:v>
                </c:pt>
                <c:pt idx="14">
                  <c:v>39359552.320321515</c:v>
                </c:pt>
                <c:pt idx="15">
                  <c:v>44736402.312947541</c:v>
                </c:pt>
                <c:pt idx="16">
                  <c:v>50649106.581260391</c:v>
                </c:pt>
              </c:numCache>
            </c:numRef>
          </c:val>
          <c:smooth val="0"/>
          <c:extLst>
            <c:ext xmlns:c16="http://schemas.microsoft.com/office/drawing/2014/chart" uri="{C3380CC4-5D6E-409C-BE32-E72D297353CC}">
              <c16:uniqueId val="{00000000-2B64-4EE9-9D65-994CC9495B9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1403152.7437326023</c:v>
                </c:pt>
                <c:pt idx="3">
                  <c:v>1359296.0087629757</c:v>
                </c:pt>
                <c:pt idx="4">
                  <c:v>1320877.8295207086</c:v>
                </c:pt>
                <c:pt idx="5">
                  <c:v>1283707.5793156703</c:v>
                </c:pt>
                <c:pt idx="6">
                  <c:v>1247739.8136557743</c:v>
                </c:pt>
                <c:pt idx="7">
                  <c:v>1212930.8701272144</c:v>
                </c:pt>
                <c:pt idx="8">
                  <c:v>1179238.7958480101</c:v>
                </c:pt>
                <c:pt idx="9">
                  <c:v>1146623.2778907868</c:v>
                </c:pt>
                <c:pt idx="10">
                  <c:v>1115045.5765582717</c:v>
                </c:pt>
                <c:pt idx="11">
                  <c:v>1084468.4613987699</c:v>
                </c:pt>
                <c:pt idx="12">
                  <c:v>1054856.1498526593</c:v>
                </c:pt>
                <c:pt idx="13">
                  <c:v>1026174.248424675</c:v>
                </c:pt>
                <c:pt idx="14">
                  <c:v>998389.69628045033</c:v>
                </c:pt>
                <c:pt idx="15">
                  <c:v>971470.71116942039</c:v>
                </c:pt>
                <c:pt idx="16">
                  <c:v>945386.7375797421</c:v>
                </c:pt>
              </c:numCache>
            </c:numRef>
          </c:val>
          <c:smooth val="0"/>
          <c:extLst>
            <c:ext xmlns:c16="http://schemas.microsoft.com/office/drawing/2014/chart" uri="{C3380CC4-5D6E-409C-BE32-E72D297353CC}">
              <c16:uniqueId val="{00000001-2B64-4EE9-9D65-994CC9495B9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B63E3A2-2743-45B6-AD52-D362BF2C6F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2562937.8552925484</v>
          </cell>
          <cell r="E83">
            <v>4298622.9288819917</v>
          </cell>
          <cell r="F83">
            <v>6204513.5864639329</v>
          </cell>
          <cell r="G83">
            <v>8297564.9174951147</v>
          </cell>
          <cell r="H83">
            <v>10596444.644787738</v>
          </cell>
          <cell r="I83">
            <v>13121708.19564265</v>
          </cell>
          <cell r="J83">
            <v>15895991.849511776</v>
          </cell>
          <cell r="K83">
            <v>18944225.844071873</v>
          </cell>
          <cell r="L83">
            <v>22293869.518816765</v>
          </cell>
          <cell r="M83">
            <v>25975170.793280154</v>
          </cell>
          <cell r="N83">
            <v>30021452.517984234</v>
          </cell>
          <cell r="O83">
            <v>34469428.502602823</v>
          </cell>
          <cell r="P83">
            <v>39359552.320321515</v>
          </cell>
          <cell r="Q83">
            <v>44736402.312947541</v>
          </cell>
          <cell r="R83">
            <v>50649106.581260391</v>
          </cell>
        </row>
        <row r="85">
          <cell r="A85" t="str">
            <v>Дисконтированный денежный поток (PV)</v>
          </cell>
          <cell r="B85">
            <v>0</v>
          </cell>
          <cell r="C85">
            <v>977375.2548747079</v>
          </cell>
          <cell r="D85">
            <v>1403152.7437326023</v>
          </cell>
          <cell r="E85">
            <v>1359296.0087629757</v>
          </cell>
          <cell r="F85">
            <v>1320877.8295207086</v>
          </cell>
          <cell r="G85">
            <v>1283707.5793156703</v>
          </cell>
          <cell r="H85">
            <v>1247739.8136557743</v>
          </cell>
          <cell r="I85">
            <v>1212930.8701272144</v>
          </cell>
          <cell r="J85">
            <v>1179238.7958480101</v>
          </cell>
          <cell r="K85">
            <v>1146623.2778907868</v>
          </cell>
          <cell r="L85">
            <v>1115045.5765582717</v>
          </cell>
          <cell r="M85">
            <v>1084468.4613987699</v>
          </cell>
          <cell r="N85">
            <v>1054856.1498526593</v>
          </cell>
          <cell r="O85">
            <v>1026174.248424675</v>
          </cell>
          <cell r="P85">
            <v>998389.69628045033</v>
          </cell>
          <cell r="Q85">
            <v>971470.71116942039</v>
          </cell>
          <cell r="R85">
            <v>945386.7375797421</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198F6-335B-43FB-9BAD-B1011505FBBA}">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B7F02-877B-413D-B651-3D231B40C1F0}">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J_ТП-02</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Реконструкция ТП№30 (замена силового трансформатора №2 ТМ-1000 кВА на ТМГ-1000 кВА), г. Чернушка, ул. Ленина</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2F1A3-6A45-4688-B736-2AC796D1CC0E}">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J_ТП-02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Реконструкция ТП№30 (замена силового трансформатора №2 ТМ-1000 кВА на ТМГ-1000 кВА), г. Чернушка, ул. Ленина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549</v>
      </c>
      <c r="D26" s="245">
        <v>2024</v>
      </c>
      <c r="E26" s="245">
        <v>0</v>
      </c>
      <c r="F26" s="245">
        <v>0</v>
      </c>
      <c r="G26" s="245">
        <v>1</v>
      </c>
      <c r="H26" s="245">
        <v>0</v>
      </c>
      <c r="I26" s="245">
        <v>0</v>
      </c>
      <c r="J26" s="245">
        <v>0</v>
      </c>
      <c r="K26" s="245">
        <v>0</v>
      </c>
      <c r="L26" s="245">
        <v>0</v>
      </c>
      <c r="M26" s="245">
        <v>0</v>
      </c>
      <c r="N26" s="245">
        <v>0</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AE580-5506-4D37-99A3-90A07E24FDD1}">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J_ТП-02</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Реконструкция ТП№30 (замена силового трансформатора №2 ТМ-1000 кВА на ТМГ-1000 кВА), г. Чернушка, ул. Ленина</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30.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2024</v>
      </c>
    </row>
    <row r="26" spans="1:2" s="187" customFormat="1" ht="16.5" thickBot="1" x14ac:dyDescent="0.3">
      <c r="A26" s="261" t="s">
        <v>474</v>
      </c>
      <c r="B26" s="259" t="s">
        <v>526</v>
      </c>
    </row>
    <row r="27" spans="1:2" s="187" customFormat="1" ht="29.25" thickBot="1" x14ac:dyDescent="0.3">
      <c r="A27" s="262" t="s">
        <v>475</v>
      </c>
      <c r="B27" s="263">
        <v>1.7636073959999998</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01B7A-8FCE-429D-9637-ADD4329BBAF4}">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J_ТП-02</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Реконструкция ТП№30 (замена силового трансформатора №2 ТМ-1000 кВА на ТМГ-1000 кВА), г. Чернушка, ул. Ленина</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1F8C1-C640-487A-8F8F-B1A55A052AB9}">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J_ТП-02</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Реконструкция ТП№30 (замена силового трансформатора №2 ТМ-1000 кВА на ТМГ-1000 кВА), г. Чернушка, ул. Ленина</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3F37A-5B35-4F9F-B5F8-F38C80AC3F19}">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J_ТП-02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Реконструкция ТП№30 (замена силового трансформатора №2 ТМ-1000 кВА на ТМГ-1000 кВА), г. Чернушка, ул. Ленина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49886-A06F-46DA-90B7-07073FFEDA2F}">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J_ТП-02</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Реконструкция ТП№30 (замена силового трансформатора №2 ТМ-1000 кВА на ТМГ-1000 кВА), г. Чернушка, ул. Ленина</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2024</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40818-D389-4D8C-A4D3-270F8EB7AF68}">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J_ТП-02</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Реконструкция ТП№30 (замена силового трансформатора №2 ТМ-1000 кВА на ТМГ-1000 кВА), г. Чернушка, ул. Ленина</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0960D-E116-4A0D-BE00-FEAF91B0FC81}">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J_ТП-02</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Реконструкция ТП№30 (замена силового трансформатора №2 ТМ-1000 кВА на ТМГ-1000 кВА), г. Чернушка, ул. Ленина</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E62BA-9CD1-406E-B172-09804A09327A}">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J_ТП-02</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Реконструкция ТП№30 (замена силового трансформатора №2 ТМ-1000 кВА на ТМГ-1000 кВА), г. Чернушка, ул. Ленина</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1763.6073959999999</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457.2782033914288</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18326733.754992437</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1.04</v>
      </c>
      <c r="E47" s="148">
        <f t="shared" si="0"/>
        <v>1.0816000000000001</v>
      </c>
      <c r="F47" s="148">
        <f t="shared" si="0"/>
        <v>1.1248640000000001</v>
      </c>
      <c r="G47" s="148">
        <f t="shared" si="0"/>
        <v>1.1698585600000002</v>
      </c>
      <c r="H47" s="148">
        <f t="shared" si="0"/>
        <v>1.2166529024000003</v>
      </c>
      <c r="I47" s="148">
        <f t="shared" si="0"/>
        <v>1.2653190184960004</v>
      </c>
      <c r="J47" s="148">
        <f t="shared" si="0"/>
        <v>1.3159317792358405</v>
      </c>
      <c r="K47" s="148">
        <f t="shared" si="0"/>
        <v>1.3685690504052741</v>
      </c>
      <c r="L47" s="148">
        <f t="shared" si="0"/>
        <v>1.4233118124214852</v>
      </c>
      <c r="M47" s="148">
        <f t="shared" si="0"/>
        <v>1.4802442849183446</v>
      </c>
      <c r="N47" s="148">
        <f t="shared" si="0"/>
        <v>1.5394540563150785</v>
      </c>
      <c r="O47" s="148">
        <f t="shared" si="0"/>
        <v>1.6010322185676817</v>
      </c>
      <c r="P47" s="148">
        <f t="shared" si="0"/>
        <v>1.6650735073103891</v>
      </c>
      <c r="Q47" s="148">
        <f t="shared" si="0"/>
        <v>1.7316764476028046</v>
      </c>
      <c r="R47" s="148">
        <f t="shared" si="0"/>
        <v>1.8009435055069167</v>
      </c>
      <c r="S47" s="148">
        <f t="shared" si="0"/>
        <v>1.8729812457271935</v>
      </c>
      <c r="T47" s="148">
        <f t="shared" si="0"/>
        <v>1.9479004955562813</v>
      </c>
      <c r="U47" s="148">
        <f t="shared" si="0"/>
        <v>2.0258165153785326</v>
      </c>
      <c r="V47" s="148">
        <f t="shared" si="0"/>
        <v>2.1068491759936738</v>
      </c>
      <c r="W47" s="148">
        <f t="shared" si="0"/>
        <v>2.1911231430334208</v>
      </c>
    </row>
    <row r="48" spans="1:23" ht="12" customHeight="1" thickBot="1" x14ac:dyDescent="0.3">
      <c r="A48" s="142" t="s">
        <v>222</v>
      </c>
      <c r="B48" s="149">
        <f t="shared" ref="B48:W48" si="1">B47*B95</f>
        <v>0</v>
      </c>
      <c r="C48" s="149">
        <f>C47*C95</f>
        <v>1867174.4212495829</v>
      </c>
      <c r="D48" s="149">
        <f>D47*D95</f>
        <v>1998379.5380074501</v>
      </c>
      <c r="E48" s="149">
        <f t="shared" si="1"/>
        <v>2194095.3589406493</v>
      </c>
      <c r="F48" s="149">
        <f t="shared" si="1"/>
        <v>2409285.5233072238</v>
      </c>
      <c r="G48" s="149">
        <f t="shared" si="1"/>
        <v>2645915.1949786623</v>
      </c>
      <c r="H48" s="149">
        <f t="shared" si="1"/>
        <v>2906150.2553382651</v>
      </c>
      <c r="I48" s="149">
        <f t="shared" si="1"/>
        <v>3192378.0134579088</v>
      </c>
      <c r="J48" s="149">
        <f t="shared" si="1"/>
        <v>3507230.0711145871</v>
      </c>
      <c r="K48" s="149">
        <f t="shared" si="1"/>
        <v>3853607.5683756252</v>
      </c>
      <c r="L48" s="149">
        <f t="shared" si="1"/>
        <v>4234709.0592557909</v>
      </c>
      <c r="M48" s="149">
        <f t="shared" si="1"/>
        <v>4654061.2932385076</v>
      </c>
      <c r="N48" s="149">
        <f t="shared" si="1"/>
        <v>5115553.2075239988</v>
      </c>
      <c r="O48" s="149">
        <f t="shared" si="1"/>
        <v>5623473.4670145484</v>
      </c>
      <c r="P48" s="149">
        <f t="shared" si="1"/>
        <v>6182551.924598082</v>
      </c>
      <c r="Q48" s="149">
        <f t="shared" si="1"/>
        <v>6798005.4136072285</v>
      </c>
      <c r="R48" s="149">
        <f t="shared" si="1"/>
        <v>7475588.3278119853</v>
      </c>
      <c r="S48" s="149">
        <f t="shared" si="1"/>
        <v>8221648.4923926173</v>
      </c>
      <c r="T48" s="149">
        <f t="shared" si="1"/>
        <v>9043188.8825251032</v>
      </c>
      <c r="U48" s="149">
        <f t="shared" si="1"/>
        <v>9947935.8050362542</v>
      </c>
      <c r="V48" s="149">
        <f t="shared" si="1"/>
        <v>10944414.223648923</v>
      </c>
      <c r="W48" s="149">
        <f t="shared" si="1"/>
        <v>12042030.980303396</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1998379.5380074501</v>
      </c>
      <c r="E57" s="158">
        <f t="shared" si="2"/>
        <v>2194095.3589406493</v>
      </c>
      <c r="F57" s="158">
        <f t="shared" si="2"/>
        <v>2409285.5233072238</v>
      </c>
      <c r="G57" s="158">
        <f t="shared" si="2"/>
        <v>2645915.1949786623</v>
      </c>
      <c r="H57" s="158">
        <f t="shared" si="2"/>
        <v>2906150.2553382651</v>
      </c>
      <c r="I57" s="158">
        <f t="shared" si="2"/>
        <v>3192378.0134579088</v>
      </c>
      <c r="J57" s="158">
        <f t="shared" si="2"/>
        <v>3507230.0711145871</v>
      </c>
      <c r="K57" s="158">
        <f t="shared" si="2"/>
        <v>3853607.5683756252</v>
      </c>
      <c r="L57" s="158">
        <f t="shared" si="2"/>
        <v>4234709.0592557909</v>
      </c>
      <c r="M57" s="158">
        <f t="shared" si="2"/>
        <v>4654061.2932385076</v>
      </c>
      <c r="N57" s="158">
        <f t="shared" si="2"/>
        <v>5115553.2075239988</v>
      </c>
      <c r="O57" s="158">
        <f t="shared" si="2"/>
        <v>5623473.4670145484</v>
      </c>
      <c r="P57" s="158">
        <f t="shared" si="2"/>
        <v>6182551.924598082</v>
      </c>
      <c r="Q57" s="158">
        <f t="shared" si="2"/>
        <v>6798005.4136072285</v>
      </c>
      <c r="R57" s="158">
        <f t="shared" si="2"/>
        <v>7475588.3278119853</v>
      </c>
      <c r="S57" s="158">
        <f t="shared" si="2"/>
        <v>8221648.4923926173</v>
      </c>
      <c r="T57" s="158">
        <f t="shared" si="2"/>
        <v>9043188.8825251032</v>
      </c>
      <c r="U57" s="158">
        <f t="shared" si="2"/>
        <v>9947935.8050362542</v>
      </c>
      <c r="V57" s="158">
        <f t="shared" si="2"/>
        <v>10944414.223648923</v>
      </c>
      <c r="W57" s="158">
        <f t="shared" si="2"/>
        <v>12042030.980303396</v>
      </c>
    </row>
    <row r="58" spans="1:23" ht="12" customHeight="1" x14ac:dyDescent="0.25">
      <c r="A58" s="147" t="s">
        <v>230</v>
      </c>
      <c r="B58" s="159">
        <f t="shared" ref="B58:W58" si="3">SUM(B59:B63)</f>
        <v>0</v>
      </c>
      <c r="C58" s="159">
        <f t="shared" si="3"/>
        <v>0</v>
      </c>
      <c r="D58" s="159">
        <f t="shared" si="3"/>
        <v>38.245086101828576</v>
      </c>
      <c r="E58" s="159">
        <f t="shared" si="3"/>
        <v>37.136532881485721</v>
      </c>
      <c r="F58" s="159">
        <f t="shared" si="3"/>
        <v>36.027979661142865</v>
      </c>
      <c r="G58" s="159">
        <f t="shared" si="3"/>
        <v>34.919426440800009</v>
      </c>
      <c r="H58" s="159">
        <f t="shared" si="3"/>
        <v>33.810873220457154</v>
      </c>
      <c r="I58" s="159">
        <f t="shared" si="3"/>
        <v>32.702320000114291</v>
      </c>
      <c r="J58" s="159">
        <f t="shared" si="3"/>
        <v>31.593766779771439</v>
      </c>
      <c r="K58" s="159">
        <f t="shared" si="3"/>
        <v>30.485213559428583</v>
      </c>
      <c r="L58" s="159">
        <f t="shared" si="3"/>
        <v>29.376660339085728</v>
      </c>
      <c r="M58" s="159">
        <f t="shared" si="3"/>
        <v>28.268107118742872</v>
      </c>
      <c r="N58" s="159">
        <f t="shared" si="3"/>
        <v>27.159553898400016</v>
      </c>
      <c r="O58" s="159">
        <f t="shared" si="3"/>
        <v>26.051000678057161</v>
      </c>
      <c r="P58" s="159">
        <f t="shared" si="3"/>
        <v>24.942447457714305</v>
      </c>
      <c r="Q58" s="159">
        <f t="shared" si="3"/>
        <v>23.83389423737145</v>
      </c>
      <c r="R58" s="159">
        <f t="shared" si="3"/>
        <v>22.725341017028594</v>
      </c>
      <c r="S58" s="159">
        <f t="shared" si="3"/>
        <v>21.616787796685731</v>
      </c>
      <c r="T58" s="159">
        <f t="shared" si="3"/>
        <v>20.508234576342875</v>
      </c>
      <c r="U58" s="159">
        <f t="shared" si="3"/>
        <v>19.399681356000016</v>
      </c>
      <c r="V58" s="159">
        <f t="shared" si="3"/>
        <v>18.291128135657161</v>
      </c>
      <c r="W58" s="159">
        <f t="shared" si="3"/>
        <v>17.182574915314298</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38.245086101828576</v>
      </c>
      <c r="E63" s="155">
        <f t="shared" si="8"/>
        <v>37.136532881485721</v>
      </c>
      <c r="F63" s="155">
        <f t="shared" si="8"/>
        <v>36.027979661142865</v>
      </c>
      <c r="G63" s="155">
        <f t="shared" si="8"/>
        <v>34.919426440800009</v>
      </c>
      <c r="H63" s="155">
        <f t="shared" si="8"/>
        <v>33.810873220457154</v>
      </c>
      <c r="I63" s="155">
        <f t="shared" si="8"/>
        <v>32.702320000114291</v>
      </c>
      <c r="J63" s="155">
        <f t="shared" si="8"/>
        <v>31.593766779771439</v>
      </c>
      <c r="K63" s="155">
        <f t="shared" si="8"/>
        <v>30.485213559428583</v>
      </c>
      <c r="L63" s="155">
        <f t="shared" si="8"/>
        <v>29.376660339085728</v>
      </c>
      <c r="M63" s="155">
        <f t="shared" si="8"/>
        <v>28.268107118742872</v>
      </c>
      <c r="N63" s="155">
        <f t="shared" si="8"/>
        <v>27.159553898400016</v>
      </c>
      <c r="O63" s="155">
        <f t="shared" si="8"/>
        <v>26.051000678057161</v>
      </c>
      <c r="P63" s="155">
        <f t="shared" si="8"/>
        <v>24.942447457714305</v>
      </c>
      <c r="Q63" s="155">
        <f t="shared" si="8"/>
        <v>23.83389423737145</v>
      </c>
      <c r="R63" s="155">
        <f t="shared" si="8"/>
        <v>22.725341017028594</v>
      </c>
      <c r="S63" s="155">
        <f t="shared" si="8"/>
        <v>21.616787796685731</v>
      </c>
      <c r="T63" s="155">
        <f t="shared" si="8"/>
        <v>20.508234576342875</v>
      </c>
      <c r="U63" s="155">
        <f t="shared" si="8"/>
        <v>19.399681356000016</v>
      </c>
      <c r="V63" s="155">
        <f t="shared" si="8"/>
        <v>18.291128135657161</v>
      </c>
      <c r="W63" s="155">
        <f t="shared" si="8"/>
        <v>17.182574915314298</v>
      </c>
    </row>
    <row r="64" spans="1:23" ht="30.75" customHeight="1" x14ac:dyDescent="0.25">
      <c r="A64" s="163" t="s">
        <v>236</v>
      </c>
      <c r="B64" s="159">
        <f t="shared" ref="B64:W64" si="9">B57-B58</f>
        <v>0</v>
      </c>
      <c r="C64" s="159">
        <f t="shared" si="9"/>
        <v>1867174.4212495829</v>
      </c>
      <c r="D64" s="159">
        <f t="shared" si="9"/>
        <v>1998341.2929213482</v>
      </c>
      <c r="E64" s="159">
        <f t="shared" si="9"/>
        <v>2194058.222407768</v>
      </c>
      <c r="F64" s="159">
        <f t="shared" si="9"/>
        <v>2409249.4953275626</v>
      </c>
      <c r="G64" s="159">
        <f t="shared" si="9"/>
        <v>2645880.2755522216</v>
      </c>
      <c r="H64" s="159">
        <f t="shared" si="9"/>
        <v>2906116.4444650444</v>
      </c>
      <c r="I64" s="159">
        <f t="shared" si="9"/>
        <v>3192345.3111379086</v>
      </c>
      <c r="J64" s="159">
        <f t="shared" si="9"/>
        <v>3507198.4773478075</v>
      </c>
      <c r="K64" s="159">
        <f t="shared" si="9"/>
        <v>3853577.0831620656</v>
      </c>
      <c r="L64" s="159">
        <f t="shared" si="9"/>
        <v>4234679.6825954514</v>
      </c>
      <c r="M64" s="159">
        <f t="shared" si="9"/>
        <v>4654033.0251313886</v>
      </c>
      <c r="N64" s="159">
        <f t="shared" si="9"/>
        <v>5115526.0479701003</v>
      </c>
      <c r="O64" s="159">
        <f t="shared" si="9"/>
        <v>5623447.4160138704</v>
      </c>
      <c r="P64" s="159">
        <f t="shared" si="9"/>
        <v>6182526.9821506245</v>
      </c>
      <c r="Q64" s="159">
        <f t="shared" si="9"/>
        <v>6797981.5797129916</v>
      </c>
      <c r="R64" s="159">
        <f t="shared" si="9"/>
        <v>7475565.6024709679</v>
      </c>
      <c r="S64" s="159">
        <f t="shared" si="9"/>
        <v>8221626.8756048204</v>
      </c>
      <c r="T64" s="159">
        <f t="shared" si="9"/>
        <v>9043168.3742905259</v>
      </c>
      <c r="U64" s="159">
        <f t="shared" si="9"/>
        <v>9947916.4053548984</v>
      </c>
      <c r="V64" s="159">
        <f t="shared" si="9"/>
        <v>10944395.932520786</v>
      </c>
      <c r="W64" s="159">
        <f t="shared" si="9"/>
        <v>12042013.797728481</v>
      </c>
    </row>
    <row r="65" spans="1:23" ht="11.25" customHeight="1" x14ac:dyDescent="0.25">
      <c r="A65" s="124" t="s">
        <v>237</v>
      </c>
      <c r="B65" s="162">
        <f t="shared" ref="B65:W65" si="10">IF(AND(B45&gt;$B$92,B45&lt;=$B$92+$B$27),$B$25/$B$27,0)</f>
        <v>0</v>
      </c>
      <c r="C65" s="162">
        <f t="shared" si="10"/>
        <v>0</v>
      </c>
      <c r="D65" s="162">
        <f t="shared" si="10"/>
        <v>50.388782742857138</v>
      </c>
      <c r="E65" s="162">
        <f t="shared" si="10"/>
        <v>50.388782742857138</v>
      </c>
      <c r="F65" s="162">
        <f t="shared" si="10"/>
        <v>50.388782742857138</v>
      </c>
      <c r="G65" s="162">
        <f t="shared" si="10"/>
        <v>50.388782742857138</v>
      </c>
      <c r="H65" s="162">
        <f t="shared" si="10"/>
        <v>50.388782742857138</v>
      </c>
      <c r="I65" s="162">
        <f t="shared" si="10"/>
        <v>50.388782742857138</v>
      </c>
      <c r="J65" s="162">
        <f t="shared" si="10"/>
        <v>50.388782742857138</v>
      </c>
      <c r="K65" s="162">
        <f t="shared" si="10"/>
        <v>50.388782742857138</v>
      </c>
      <c r="L65" s="162">
        <f t="shared" si="10"/>
        <v>50.388782742857138</v>
      </c>
      <c r="M65" s="162">
        <f t="shared" si="10"/>
        <v>50.388782742857138</v>
      </c>
      <c r="N65" s="162">
        <f t="shared" si="10"/>
        <v>50.388782742857138</v>
      </c>
      <c r="O65" s="162">
        <f t="shared" si="10"/>
        <v>50.388782742857138</v>
      </c>
      <c r="P65" s="162">
        <f t="shared" si="10"/>
        <v>50.388782742857138</v>
      </c>
      <c r="Q65" s="162">
        <f t="shared" si="10"/>
        <v>50.388782742857138</v>
      </c>
      <c r="R65" s="162">
        <f t="shared" si="10"/>
        <v>50.388782742857138</v>
      </c>
      <c r="S65" s="162">
        <f t="shared" si="10"/>
        <v>50.388782742857138</v>
      </c>
      <c r="T65" s="162">
        <f t="shared" si="10"/>
        <v>50.388782742857138</v>
      </c>
      <c r="U65" s="162">
        <f t="shared" si="10"/>
        <v>50.388782742857138</v>
      </c>
      <c r="V65" s="162">
        <f t="shared" si="10"/>
        <v>50.388782742857138</v>
      </c>
      <c r="W65" s="162">
        <f t="shared" si="10"/>
        <v>50.388782742857138</v>
      </c>
    </row>
    <row r="66" spans="1:23" ht="11.25" customHeight="1" x14ac:dyDescent="0.25">
      <c r="A66" s="124" t="s">
        <v>238</v>
      </c>
      <c r="B66" s="162">
        <f>IF(AND(B45&gt;$B$92,B45&lt;=$B$92+$B$27),B65,0)</f>
        <v>0</v>
      </c>
      <c r="C66" s="162">
        <f t="shared" ref="C66:W66" si="11">IF(AND(C45&gt;$B$92,C45&lt;=$B$92+$B$27),C65+B66,0)</f>
        <v>0</v>
      </c>
      <c r="D66" s="162">
        <f t="shared" si="11"/>
        <v>50.388782742857138</v>
      </c>
      <c r="E66" s="162">
        <f t="shared" si="11"/>
        <v>100.77756548571428</v>
      </c>
      <c r="F66" s="162">
        <f t="shared" si="11"/>
        <v>151.16634822857142</v>
      </c>
      <c r="G66" s="162">
        <f t="shared" si="11"/>
        <v>201.55513097142855</v>
      </c>
      <c r="H66" s="162">
        <f t="shared" si="11"/>
        <v>251.94391371428569</v>
      </c>
      <c r="I66" s="162">
        <f t="shared" si="11"/>
        <v>302.33269645714284</v>
      </c>
      <c r="J66" s="162">
        <f t="shared" si="11"/>
        <v>352.72147919999998</v>
      </c>
      <c r="K66" s="162">
        <f t="shared" si="11"/>
        <v>403.11026194285711</v>
      </c>
      <c r="L66" s="162">
        <f t="shared" si="11"/>
        <v>453.49904468571424</v>
      </c>
      <c r="M66" s="162">
        <f t="shared" si="11"/>
        <v>503.88782742857137</v>
      </c>
      <c r="N66" s="162">
        <f t="shared" si="11"/>
        <v>554.2766101714285</v>
      </c>
      <c r="O66" s="162">
        <f t="shared" si="11"/>
        <v>604.66539291428569</v>
      </c>
      <c r="P66" s="162">
        <f t="shared" si="11"/>
        <v>655.05417565714288</v>
      </c>
      <c r="Q66" s="162">
        <f t="shared" si="11"/>
        <v>705.44295840000007</v>
      </c>
      <c r="R66" s="162">
        <f t="shared" si="11"/>
        <v>755.83174114285725</v>
      </c>
      <c r="S66" s="162">
        <f t="shared" si="11"/>
        <v>806.22052388571444</v>
      </c>
      <c r="T66" s="162">
        <f t="shared" si="11"/>
        <v>856.60930662857163</v>
      </c>
      <c r="U66" s="162">
        <f t="shared" si="11"/>
        <v>906.99808937142882</v>
      </c>
      <c r="V66" s="162">
        <f t="shared" si="11"/>
        <v>957.38687211428601</v>
      </c>
      <c r="W66" s="162">
        <f t="shared" si="11"/>
        <v>1007.7756548571432</v>
      </c>
    </row>
    <row r="67" spans="1:23" ht="25.5" customHeight="1" x14ac:dyDescent="0.25">
      <c r="A67" s="163" t="s">
        <v>239</v>
      </c>
      <c r="B67" s="159">
        <f t="shared" ref="B67:W67" si="12">B64-B65</f>
        <v>0</v>
      </c>
      <c r="C67" s="159">
        <f t="shared" si="12"/>
        <v>1867174.4212495829</v>
      </c>
      <c r="D67" s="159">
        <f>D64-D65</f>
        <v>1998290.9041386053</v>
      </c>
      <c r="E67" s="159">
        <f t="shared" si="12"/>
        <v>2194007.8336250251</v>
      </c>
      <c r="F67" s="159">
        <f t="shared" si="12"/>
        <v>2409199.1065448197</v>
      </c>
      <c r="G67" s="159">
        <f t="shared" si="12"/>
        <v>2645829.8867694787</v>
      </c>
      <c r="H67" s="159">
        <f t="shared" si="12"/>
        <v>2906066.0556823015</v>
      </c>
      <c r="I67" s="159">
        <f t="shared" si="12"/>
        <v>3192294.9223551657</v>
      </c>
      <c r="J67" s="159">
        <f t="shared" si="12"/>
        <v>3507148.0885650646</v>
      </c>
      <c r="K67" s="159">
        <f t="shared" si="12"/>
        <v>3853526.6943793227</v>
      </c>
      <c r="L67" s="159">
        <f t="shared" si="12"/>
        <v>4234629.2938127089</v>
      </c>
      <c r="M67" s="159">
        <f t="shared" si="12"/>
        <v>4653982.6363486461</v>
      </c>
      <c r="N67" s="159">
        <f t="shared" si="12"/>
        <v>5115475.6591873579</v>
      </c>
      <c r="O67" s="159">
        <f t="shared" si="12"/>
        <v>5623397.027231128</v>
      </c>
      <c r="P67" s="159">
        <f t="shared" si="12"/>
        <v>6182476.5933678821</v>
      </c>
      <c r="Q67" s="159">
        <f t="shared" si="12"/>
        <v>6797931.1909302492</v>
      </c>
      <c r="R67" s="159">
        <f t="shared" si="12"/>
        <v>7475515.2136882255</v>
      </c>
      <c r="S67" s="159">
        <f t="shared" si="12"/>
        <v>8221576.486822078</v>
      </c>
      <c r="T67" s="159">
        <f t="shared" si="12"/>
        <v>9043117.9855077825</v>
      </c>
      <c r="U67" s="159">
        <f t="shared" si="12"/>
        <v>9947866.0165721551</v>
      </c>
      <c r="V67" s="159">
        <f t="shared" si="12"/>
        <v>10944345.543738043</v>
      </c>
      <c r="W67" s="159">
        <f t="shared" si="12"/>
        <v>12041963.408945737</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1998290.9041386053</v>
      </c>
      <c r="E69" s="158">
        <f>E67+E68</f>
        <v>2194007.8336250251</v>
      </c>
      <c r="F69" s="158">
        <f t="shared" ref="F69:W69" si="14">F67-F68</f>
        <v>2409199.1065448197</v>
      </c>
      <c r="G69" s="158">
        <f t="shared" si="14"/>
        <v>2645829.8867694787</v>
      </c>
      <c r="H69" s="158">
        <f t="shared" si="14"/>
        <v>2906066.0556823015</v>
      </c>
      <c r="I69" s="158">
        <f t="shared" si="14"/>
        <v>3192294.9223551657</v>
      </c>
      <c r="J69" s="158">
        <f t="shared" si="14"/>
        <v>3507148.0885650646</v>
      </c>
      <c r="K69" s="158">
        <f t="shared" si="14"/>
        <v>3853526.6943793227</v>
      </c>
      <c r="L69" s="158">
        <f t="shared" si="14"/>
        <v>4234629.2938127089</v>
      </c>
      <c r="M69" s="158">
        <f t="shared" si="14"/>
        <v>4653982.6363486461</v>
      </c>
      <c r="N69" s="158">
        <f t="shared" si="14"/>
        <v>5115475.6591873579</v>
      </c>
      <c r="O69" s="158">
        <f t="shared" si="14"/>
        <v>5623397.027231128</v>
      </c>
      <c r="P69" s="158">
        <f t="shared" si="14"/>
        <v>6182476.5933678821</v>
      </c>
      <c r="Q69" s="158">
        <f t="shared" si="14"/>
        <v>6797931.1909302492</v>
      </c>
      <c r="R69" s="158">
        <f t="shared" si="14"/>
        <v>7475515.2136882255</v>
      </c>
      <c r="S69" s="158">
        <f t="shared" si="14"/>
        <v>8221576.486822078</v>
      </c>
      <c r="T69" s="158">
        <f t="shared" si="14"/>
        <v>9043117.9855077825</v>
      </c>
      <c r="U69" s="158">
        <f t="shared" si="14"/>
        <v>9947866.0165721551</v>
      </c>
      <c r="V69" s="158">
        <f t="shared" si="14"/>
        <v>10944345.543738043</v>
      </c>
      <c r="W69" s="158">
        <f t="shared" si="14"/>
        <v>12041963.408945737</v>
      </c>
    </row>
    <row r="70" spans="1:23" ht="12" customHeight="1" x14ac:dyDescent="0.25">
      <c r="A70" s="124" t="s">
        <v>209</v>
      </c>
      <c r="B70" s="155">
        <f t="shared" ref="B70:W70" si="15">-IF(B69&gt;0, B69*$B$35, 0)</f>
        <v>0</v>
      </c>
      <c r="C70" s="155">
        <f t="shared" si="15"/>
        <v>-373434.88424991659</v>
      </c>
      <c r="D70" s="155">
        <f t="shared" si="15"/>
        <v>-399658.18082772108</v>
      </c>
      <c r="E70" s="155">
        <f t="shared" si="15"/>
        <v>-438801.56672500505</v>
      </c>
      <c r="F70" s="155">
        <f t="shared" si="15"/>
        <v>-481839.82130896393</v>
      </c>
      <c r="G70" s="155">
        <f t="shared" si="15"/>
        <v>-529165.97735389578</v>
      </c>
      <c r="H70" s="155">
        <f t="shared" si="15"/>
        <v>-581213.2111364603</v>
      </c>
      <c r="I70" s="155">
        <f t="shared" si="15"/>
        <v>-638458.98447103321</v>
      </c>
      <c r="J70" s="155">
        <f t="shared" si="15"/>
        <v>-701429.61771301297</v>
      </c>
      <c r="K70" s="155">
        <f t="shared" si="15"/>
        <v>-770705.33887586463</v>
      </c>
      <c r="L70" s="155">
        <f t="shared" si="15"/>
        <v>-846925.85876254179</v>
      </c>
      <c r="M70" s="155">
        <f t="shared" si="15"/>
        <v>-930796.5272697293</v>
      </c>
      <c r="N70" s="155">
        <f t="shared" si="15"/>
        <v>-1023095.1318374716</v>
      </c>
      <c r="O70" s="155">
        <f t="shared" si="15"/>
        <v>-1124679.4054462255</v>
      </c>
      <c r="P70" s="155">
        <f t="shared" si="15"/>
        <v>-1236495.3186735765</v>
      </c>
      <c r="Q70" s="155">
        <f t="shared" si="15"/>
        <v>-1359586.23818605</v>
      </c>
      <c r="R70" s="155">
        <f t="shared" si="15"/>
        <v>-1495103.0427376451</v>
      </c>
      <c r="S70" s="155">
        <f t="shared" si="15"/>
        <v>-1644315.2973644156</v>
      </c>
      <c r="T70" s="155">
        <f t="shared" si="15"/>
        <v>-1808623.5971015566</v>
      </c>
      <c r="U70" s="155">
        <f t="shared" si="15"/>
        <v>-1989573.203314431</v>
      </c>
      <c r="V70" s="155">
        <f t="shared" si="15"/>
        <v>-2188869.1087476085</v>
      </c>
      <c r="W70" s="155">
        <f t="shared" si="15"/>
        <v>-2408392.6817891477</v>
      </c>
    </row>
    <row r="71" spans="1:23" ht="12.75" customHeight="1" thickBot="1" x14ac:dyDescent="0.3">
      <c r="A71" s="164" t="s">
        <v>242</v>
      </c>
      <c r="B71" s="165">
        <f t="shared" ref="B71:W71" si="16">B69+B70</f>
        <v>0</v>
      </c>
      <c r="C71" s="165">
        <f>C69+C70</f>
        <v>1493739.5369996664</v>
      </c>
      <c r="D71" s="165">
        <f t="shared" si="16"/>
        <v>1598632.7233108843</v>
      </c>
      <c r="E71" s="165">
        <f t="shared" si="16"/>
        <v>1755206.2669000202</v>
      </c>
      <c r="F71" s="165">
        <f t="shared" si="16"/>
        <v>1927359.2852358557</v>
      </c>
      <c r="G71" s="165">
        <f t="shared" si="16"/>
        <v>2116663.9094155831</v>
      </c>
      <c r="H71" s="165">
        <f t="shared" si="16"/>
        <v>2324852.8445458412</v>
      </c>
      <c r="I71" s="165">
        <f t="shared" si="16"/>
        <v>2553835.9378841324</v>
      </c>
      <c r="J71" s="165">
        <f t="shared" si="16"/>
        <v>2805718.4708520519</v>
      </c>
      <c r="K71" s="165">
        <f t="shared" si="16"/>
        <v>3082821.3555034581</v>
      </c>
      <c r="L71" s="165">
        <f t="shared" si="16"/>
        <v>3387703.4350501671</v>
      </c>
      <c r="M71" s="165">
        <f t="shared" si="16"/>
        <v>3723186.1090789167</v>
      </c>
      <c r="N71" s="165">
        <f t="shared" si="16"/>
        <v>4092380.5273498865</v>
      </c>
      <c r="O71" s="165">
        <f t="shared" si="16"/>
        <v>4498717.6217849022</v>
      </c>
      <c r="P71" s="165">
        <f t="shared" si="16"/>
        <v>4945981.2746943058</v>
      </c>
      <c r="Q71" s="165">
        <f t="shared" si="16"/>
        <v>5438344.952744199</v>
      </c>
      <c r="R71" s="165">
        <f t="shared" si="16"/>
        <v>5980412.1709505804</v>
      </c>
      <c r="S71" s="165">
        <f t="shared" si="16"/>
        <v>6577261.1894576624</v>
      </c>
      <c r="T71" s="165">
        <f t="shared" si="16"/>
        <v>7234494.3884062264</v>
      </c>
      <c r="U71" s="165">
        <f t="shared" si="16"/>
        <v>7958292.813257724</v>
      </c>
      <c r="V71" s="165">
        <f t="shared" si="16"/>
        <v>8755476.434990434</v>
      </c>
      <c r="W71" s="165">
        <f t="shared" si="16"/>
        <v>9633570.7271565907</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1998290.9041386053</v>
      </c>
      <c r="E74" s="159">
        <f t="shared" si="18"/>
        <v>2194007.8336250251</v>
      </c>
      <c r="F74" s="159">
        <f t="shared" si="18"/>
        <v>2409199.1065448197</v>
      </c>
      <c r="G74" s="159">
        <f t="shared" si="18"/>
        <v>2645829.8867694787</v>
      </c>
      <c r="H74" s="159">
        <f t="shared" si="18"/>
        <v>2906066.0556823015</v>
      </c>
      <c r="I74" s="159">
        <f t="shared" si="18"/>
        <v>3192294.9223551657</v>
      </c>
      <c r="J74" s="159">
        <f t="shared" si="18"/>
        <v>3507148.0885650646</v>
      </c>
      <c r="K74" s="159">
        <f t="shared" si="18"/>
        <v>3853526.6943793227</v>
      </c>
      <c r="L74" s="159">
        <f t="shared" si="18"/>
        <v>4234629.2938127089</v>
      </c>
      <c r="M74" s="159">
        <f t="shared" si="18"/>
        <v>4653982.6363486461</v>
      </c>
      <c r="N74" s="159">
        <f t="shared" si="18"/>
        <v>5115475.6591873579</v>
      </c>
      <c r="O74" s="159">
        <f t="shared" si="18"/>
        <v>5623397.027231128</v>
      </c>
      <c r="P74" s="159">
        <f t="shared" si="18"/>
        <v>6182476.5933678821</v>
      </c>
      <c r="Q74" s="159">
        <f t="shared" si="18"/>
        <v>6797931.1909302492</v>
      </c>
      <c r="R74" s="159">
        <f t="shared" si="18"/>
        <v>7475515.2136882255</v>
      </c>
      <c r="S74" s="159">
        <f t="shared" si="18"/>
        <v>8221576.486822078</v>
      </c>
      <c r="T74" s="159">
        <f t="shared" si="18"/>
        <v>9043117.9855077825</v>
      </c>
      <c r="U74" s="159">
        <f t="shared" si="18"/>
        <v>9947866.0165721551</v>
      </c>
      <c r="V74" s="159">
        <f t="shared" si="18"/>
        <v>10944345.543738043</v>
      </c>
      <c r="W74" s="159">
        <f t="shared" si="18"/>
        <v>12041963.408945737</v>
      </c>
    </row>
    <row r="75" spans="1:23" ht="12" customHeight="1" x14ac:dyDescent="0.25">
      <c r="A75" s="124" t="s">
        <v>237</v>
      </c>
      <c r="B75" s="155">
        <f t="shared" ref="B75:W75" si="19">B65</f>
        <v>0</v>
      </c>
      <c r="C75" s="155">
        <f t="shared" si="19"/>
        <v>0</v>
      </c>
      <c r="D75" s="155">
        <f t="shared" si="19"/>
        <v>50.388782742857138</v>
      </c>
      <c r="E75" s="155">
        <f t="shared" si="19"/>
        <v>50.388782742857138</v>
      </c>
      <c r="F75" s="155">
        <f t="shared" si="19"/>
        <v>50.388782742857138</v>
      </c>
      <c r="G75" s="155">
        <f t="shared" si="19"/>
        <v>50.388782742857138</v>
      </c>
      <c r="H75" s="155">
        <f t="shared" si="19"/>
        <v>50.388782742857138</v>
      </c>
      <c r="I75" s="155">
        <f t="shared" si="19"/>
        <v>50.388782742857138</v>
      </c>
      <c r="J75" s="155">
        <f t="shared" si="19"/>
        <v>50.388782742857138</v>
      </c>
      <c r="K75" s="155">
        <f t="shared" si="19"/>
        <v>50.388782742857138</v>
      </c>
      <c r="L75" s="155">
        <f t="shared" si="19"/>
        <v>50.388782742857138</v>
      </c>
      <c r="M75" s="155">
        <f t="shared" si="19"/>
        <v>50.388782742857138</v>
      </c>
      <c r="N75" s="155">
        <f t="shared" si="19"/>
        <v>50.388782742857138</v>
      </c>
      <c r="O75" s="155">
        <f t="shared" si="19"/>
        <v>50.388782742857138</v>
      </c>
      <c r="P75" s="155">
        <f t="shared" si="19"/>
        <v>50.388782742857138</v>
      </c>
      <c r="Q75" s="155">
        <f t="shared" si="19"/>
        <v>50.388782742857138</v>
      </c>
      <c r="R75" s="155">
        <f t="shared" si="19"/>
        <v>50.388782742857138</v>
      </c>
      <c r="S75" s="155">
        <f t="shared" si="19"/>
        <v>50.388782742857138</v>
      </c>
      <c r="T75" s="155">
        <f t="shared" si="19"/>
        <v>50.388782742857138</v>
      </c>
      <c r="U75" s="155">
        <f t="shared" si="19"/>
        <v>50.388782742857138</v>
      </c>
      <c r="V75" s="155">
        <f t="shared" si="19"/>
        <v>50.388782742857138</v>
      </c>
      <c r="W75" s="155">
        <f t="shared" si="19"/>
        <v>50.388782742857138</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-399658.18082772108</v>
      </c>
      <c r="E77" s="162">
        <f>IF(SUM($B$70:E70)+SUM($B$77:D77)&gt;0,0,SUM($B$70:E70)-SUM($B$77:D77))</f>
        <v>-438801.56672500505</v>
      </c>
      <c r="F77" s="162">
        <f>IF(SUM($B$70:F70)+SUM($B$77:E77)&gt;0,0,SUM($B$70:F70)-SUM($B$77:E77))</f>
        <v>-481839.82130896393</v>
      </c>
      <c r="G77" s="162">
        <f>IF(SUM($B$70:G70)+SUM($B$77:F77)&gt;0,0,SUM($B$70:G70)-SUM($B$77:F77))</f>
        <v>-529165.97735389601</v>
      </c>
      <c r="H77" s="162">
        <f>IF(SUM($B$70:H70)+SUM($B$77:G77)&gt;0,0,SUM($B$70:H70)-SUM($B$77:G77))</f>
        <v>-581213.2111364603</v>
      </c>
      <c r="I77" s="162">
        <f>IF(SUM($B$70:I70)+SUM($B$77:H77)&gt;0,0,SUM($B$70:I70)-SUM($B$77:H77))</f>
        <v>-638458.98447103333</v>
      </c>
      <c r="J77" s="162">
        <f>IF(SUM($B$70:J70)+SUM($B$77:I77)&gt;0,0,SUM($B$70:J70)-SUM($B$77:I77))</f>
        <v>-701429.61771301273</v>
      </c>
      <c r="K77" s="162">
        <f>IF(SUM($B$70:K70)+SUM($B$77:J77)&gt;0,0,SUM($B$70:K70)-SUM($B$77:J77))</f>
        <v>-770705.33887586463</v>
      </c>
      <c r="L77" s="162">
        <f>IF(SUM($B$70:L70)+SUM($B$77:K77)&gt;0,0,SUM($B$70:L70)-SUM($B$77:K77))</f>
        <v>-846925.85876254179</v>
      </c>
      <c r="M77" s="162">
        <f>IF(SUM($B$70:M70)+SUM($B$77:L77)&gt;0,0,SUM($B$70:M70)-SUM($B$77:L77))</f>
        <v>-930796.52726972941</v>
      </c>
      <c r="N77" s="162">
        <f>IF(SUM($B$70:N70)+SUM($B$77:M77)&gt;0,0,SUM($B$70:N70)-SUM($B$77:M77))</f>
        <v>-1023095.1318374714</v>
      </c>
      <c r="O77" s="162">
        <f>IF(SUM($B$70:O70)+SUM($B$77:N77)&gt;0,0,SUM($B$70:O70)-SUM($B$77:N77))</f>
        <v>-1124679.4054462248</v>
      </c>
      <c r="P77" s="162">
        <f>IF(SUM($B$70:P70)+SUM($B$77:O77)&gt;0,0,SUM($B$70:P70)-SUM($B$77:O77))</f>
        <v>-1236495.3186735772</v>
      </c>
      <c r="Q77" s="162">
        <f>IF(SUM($B$70:Q70)+SUM($B$77:P77)&gt;0,0,SUM($B$70:Q70)-SUM($B$77:P77))</f>
        <v>-1359586.2381860502</v>
      </c>
      <c r="R77" s="162">
        <f>IF(SUM($B$70:R70)+SUM($B$77:Q77)&gt;0,0,SUM($B$70:R70)-SUM($B$77:Q77))</f>
        <v>-1495103.042737646</v>
      </c>
      <c r="S77" s="162">
        <f>IF(SUM($B$70:S70)+SUM($B$77:R77)&gt;0,0,SUM($B$70:S70)-SUM($B$77:R77))</f>
        <v>-1644315.2973644156</v>
      </c>
      <c r="T77" s="162">
        <f>IF(SUM($B$70:T70)+SUM($B$77:S77)&gt;0,0,SUM($B$70:T70)-SUM($B$77:S77))</f>
        <v>-1808623.5971015561</v>
      </c>
      <c r="U77" s="162">
        <f>IF(SUM($B$70:U70)+SUM($B$77:T77)&gt;0,0,SUM($B$70:U70)-SUM($B$77:T77))</f>
        <v>-1989573.203314431</v>
      </c>
      <c r="V77" s="162">
        <f>IF(SUM($B$70:V70)+SUM($B$77:U77)&gt;0,0,SUM($B$70:V70)-SUM($B$77:U77))</f>
        <v>-2188869.108747609</v>
      </c>
      <c r="W77" s="162">
        <f>IF(SUM($B$70:W70)+SUM($B$77:V77)&gt;0,0,SUM($B$70:W70)-SUM($B$77:V77))</f>
        <v>-2408392.6817891486</v>
      </c>
    </row>
    <row r="78" spans="1:23" ht="12" customHeight="1" x14ac:dyDescent="0.25">
      <c r="A78" s="124" t="s">
        <v>244</v>
      </c>
      <c r="B78" s="155">
        <f t="shared" ref="B78:W78" si="21">(B57*0.2-B58*0.2)</f>
        <v>0</v>
      </c>
      <c r="C78" s="155">
        <f t="shared" si="21"/>
        <v>373434.88424991659</v>
      </c>
      <c r="D78" s="155">
        <f t="shared" si="21"/>
        <v>399668.25858426967</v>
      </c>
      <c r="E78" s="155">
        <f t="shared" si="21"/>
        <v>438811.64448155358</v>
      </c>
      <c r="F78" s="155">
        <f t="shared" si="21"/>
        <v>481849.89906551258</v>
      </c>
      <c r="G78" s="155">
        <f t="shared" si="21"/>
        <v>529176.05511044431</v>
      </c>
      <c r="H78" s="155">
        <f t="shared" si="21"/>
        <v>581223.28889300895</v>
      </c>
      <c r="I78" s="155">
        <f t="shared" si="21"/>
        <v>638469.06222758174</v>
      </c>
      <c r="J78" s="155">
        <f t="shared" si="21"/>
        <v>701439.6954695615</v>
      </c>
      <c r="K78" s="155">
        <f t="shared" si="21"/>
        <v>770715.41663241317</v>
      </c>
      <c r="L78" s="155">
        <f t="shared" si="21"/>
        <v>846935.93651909044</v>
      </c>
      <c r="M78" s="155">
        <f t="shared" si="21"/>
        <v>930806.60502627783</v>
      </c>
      <c r="N78" s="155">
        <f t="shared" si="21"/>
        <v>1023105.2095940202</v>
      </c>
      <c r="O78" s="155">
        <f t="shared" si="21"/>
        <v>1124689.4832027741</v>
      </c>
      <c r="P78" s="155">
        <f t="shared" si="21"/>
        <v>1236505.3964301248</v>
      </c>
      <c r="Q78" s="155">
        <f t="shared" si="21"/>
        <v>1359596.3159425983</v>
      </c>
      <c r="R78" s="155">
        <f t="shared" si="21"/>
        <v>1495113.1204941936</v>
      </c>
      <c r="S78" s="155">
        <f t="shared" si="21"/>
        <v>1644325.3751209644</v>
      </c>
      <c r="T78" s="155">
        <f t="shared" si="21"/>
        <v>1808633.6748581054</v>
      </c>
      <c r="U78" s="155">
        <f t="shared" si="21"/>
        <v>1989583.2810709798</v>
      </c>
      <c r="V78" s="155">
        <f t="shared" si="21"/>
        <v>2188879.1865041573</v>
      </c>
      <c r="W78" s="155">
        <f t="shared" si="21"/>
        <v>2408402.7595456964</v>
      </c>
    </row>
    <row r="79" spans="1:23" ht="12" customHeight="1" x14ac:dyDescent="0.25">
      <c r="A79" s="124" t="s">
        <v>245</v>
      </c>
      <c r="B79" s="162">
        <f>-B57*(B37)</f>
        <v>0</v>
      </c>
      <c r="C79" s="162">
        <f t="shared" ref="C79:W79" si="22">-(C57-B57)*$B$37</f>
        <v>-186717.4421249583</v>
      </c>
      <c r="D79" s="162">
        <f t="shared" si="22"/>
        <v>-13120.511675786716</v>
      </c>
      <c r="E79" s="162">
        <f t="shared" si="22"/>
        <v>-19571.582093319925</v>
      </c>
      <c r="F79" s="162">
        <f t="shared" si="22"/>
        <v>-21519.01643665745</v>
      </c>
      <c r="G79" s="162">
        <f t="shared" si="22"/>
        <v>-23662.967167143852</v>
      </c>
      <c r="H79" s="162">
        <f t="shared" si="22"/>
        <v>-26023.506035960279</v>
      </c>
      <c r="I79" s="162">
        <f t="shared" si="22"/>
        <v>-28622.775811964369</v>
      </c>
      <c r="J79" s="162">
        <f t="shared" si="22"/>
        <v>-31485.205765667837</v>
      </c>
      <c r="K79" s="162">
        <f t="shared" si="22"/>
        <v>-34637.749726103808</v>
      </c>
      <c r="L79" s="162">
        <f t="shared" si="22"/>
        <v>-38110.149088016573</v>
      </c>
      <c r="M79" s="162">
        <f t="shared" si="22"/>
        <v>-41935.223398271672</v>
      </c>
      <c r="N79" s="162">
        <f t="shared" si="22"/>
        <v>-46149.191428549122</v>
      </c>
      <c r="O79" s="162">
        <f t="shared" si="22"/>
        <v>-50792.025949054958</v>
      </c>
      <c r="P79" s="162">
        <f t="shared" si="22"/>
        <v>-55907.84575835336</v>
      </c>
      <c r="Q79" s="162">
        <f t="shared" si="22"/>
        <v>-61545.348900914658</v>
      </c>
      <c r="R79" s="162">
        <f t="shared" si="22"/>
        <v>-67758.291420475682</v>
      </c>
      <c r="S79" s="162">
        <f t="shared" si="22"/>
        <v>-74606.016458063197</v>
      </c>
      <c r="T79" s="162">
        <f t="shared" si="22"/>
        <v>-82154.039013248592</v>
      </c>
      <c r="U79" s="162">
        <f t="shared" si="22"/>
        <v>-90474.692251115106</v>
      </c>
      <c r="V79" s="162">
        <f t="shared" si="22"/>
        <v>-99647.841861266832</v>
      </c>
      <c r="W79" s="162">
        <f t="shared" si="22"/>
        <v>-109761.67566544731</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1585562.6004178405</v>
      </c>
      <c r="E82" s="159">
        <f t="shared" si="24"/>
        <v>1735685.0735894432</v>
      </c>
      <c r="F82" s="159">
        <f t="shared" si="24"/>
        <v>1905890.6575819412</v>
      </c>
      <c r="G82" s="159">
        <f t="shared" si="24"/>
        <v>2093051.3310311816</v>
      </c>
      <c r="H82" s="159">
        <f t="shared" si="24"/>
        <v>2298879.7272926238</v>
      </c>
      <c r="I82" s="159">
        <f t="shared" si="24"/>
        <v>2525263.5508549111</v>
      </c>
      <c r="J82" s="159">
        <f t="shared" si="24"/>
        <v>2774283.6538691269</v>
      </c>
      <c r="K82" s="159">
        <f t="shared" si="24"/>
        <v>3048233.9945600973</v>
      </c>
      <c r="L82" s="159">
        <f t="shared" si="24"/>
        <v>3349643.6747448929</v>
      </c>
      <c r="M82" s="159">
        <f t="shared" si="24"/>
        <v>3681301.2744633877</v>
      </c>
      <c r="N82" s="159">
        <f t="shared" si="24"/>
        <v>4046281.7247040798</v>
      </c>
      <c r="O82" s="159">
        <f t="shared" si="24"/>
        <v>4447975.9846185902</v>
      </c>
      <c r="P82" s="159">
        <f t="shared" si="24"/>
        <v>4890123.817718694</v>
      </c>
      <c r="Q82" s="159">
        <f t="shared" si="24"/>
        <v>5376849.9926260263</v>
      </c>
      <c r="R82" s="159">
        <f t="shared" si="24"/>
        <v>5912704.2683128463</v>
      </c>
      <c r="S82" s="159">
        <f t="shared" si="24"/>
        <v>6502705.5617823415</v>
      </c>
      <c r="T82" s="159">
        <f t="shared" si="24"/>
        <v>7152390.7381757209</v>
      </c>
      <c r="U82" s="159">
        <f t="shared" si="24"/>
        <v>7867868.5097893523</v>
      </c>
      <c r="V82" s="159">
        <f t="shared" si="24"/>
        <v>8655878.9819119107</v>
      </c>
      <c r="W82" s="159">
        <f t="shared" si="24"/>
        <v>9523859.4402738847</v>
      </c>
    </row>
    <row r="83" spans="1:23" ht="12" customHeight="1" x14ac:dyDescent="0.25">
      <c r="A83" s="147" t="s">
        <v>249</v>
      </c>
      <c r="B83" s="159">
        <f>SUM($B$82:B82)</f>
        <v>0</v>
      </c>
      <c r="C83" s="159">
        <f>SUM(B82:C82)</f>
        <v>977375.2548747079</v>
      </c>
      <c r="D83" s="159">
        <f>SUM(B82:D82)</f>
        <v>2562937.8552925484</v>
      </c>
      <c r="E83" s="159">
        <f>SUM($B$82:E82)</f>
        <v>4298622.9288819917</v>
      </c>
      <c r="F83" s="159">
        <f>SUM($B$82:F82)</f>
        <v>6204513.5864639329</v>
      </c>
      <c r="G83" s="159">
        <f>SUM($B$82:G82)</f>
        <v>8297564.9174951147</v>
      </c>
      <c r="H83" s="159">
        <f>SUM($B$82:H82)</f>
        <v>10596444.644787738</v>
      </c>
      <c r="I83" s="159">
        <f>SUM($B$82:I82)</f>
        <v>13121708.19564265</v>
      </c>
      <c r="J83" s="159">
        <f>SUM($B$82:J82)</f>
        <v>15895991.849511776</v>
      </c>
      <c r="K83" s="159">
        <f>SUM($B$82:K82)</f>
        <v>18944225.844071873</v>
      </c>
      <c r="L83" s="159">
        <f>SUM($B$82:L82)</f>
        <v>22293869.518816765</v>
      </c>
      <c r="M83" s="159">
        <f>SUM($B$82:M82)</f>
        <v>25975170.793280154</v>
      </c>
      <c r="N83" s="159">
        <f>SUM($B$82:N82)</f>
        <v>30021452.517984234</v>
      </c>
      <c r="O83" s="159">
        <f>SUM($B$82:O82)</f>
        <v>34469428.502602823</v>
      </c>
      <c r="P83" s="159">
        <f>SUM($B$82:P82)</f>
        <v>39359552.320321515</v>
      </c>
      <c r="Q83" s="159">
        <f>SUM($B$82:Q82)</f>
        <v>44736402.312947541</v>
      </c>
      <c r="R83" s="159">
        <f>SUM($B$82:R82)</f>
        <v>50649106.581260391</v>
      </c>
      <c r="S83" s="159">
        <f>SUM($B$82:S82)</f>
        <v>57151812.143042728</v>
      </c>
      <c r="T83" s="159">
        <f>SUM($B$82:T82)</f>
        <v>64304202.881218448</v>
      </c>
      <c r="U83" s="159">
        <f>SUM($B$82:U82)</f>
        <v>72172071.391007796</v>
      </c>
      <c r="V83" s="159">
        <f>SUM($B$82:V82)</f>
        <v>80827950.372919708</v>
      </c>
      <c r="W83" s="159">
        <f>SUM($B$82:W82)</f>
        <v>90351809.813193589</v>
      </c>
    </row>
    <row r="84" spans="1:23" ht="12" customHeight="1" x14ac:dyDescent="0.25">
      <c r="A84" s="124" t="s">
        <v>250</v>
      </c>
      <c r="B84" s="168">
        <f t="shared" ref="B84:W84" si="25">IF(B45&lt;=$B$92,1,1/(1+$B$42)^(B45-$B$92))</f>
        <v>1</v>
      </c>
      <c r="C84" s="168">
        <f t="shared" si="25"/>
        <v>1</v>
      </c>
      <c r="D84" s="168">
        <f t="shared" si="25"/>
        <v>0.88495575221238942</v>
      </c>
      <c r="E84" s="168">
        <f t="shared" si="25"/>
        <v>0.78314668337379612</v>
      </c>
      <c r="F84" s="168">
        <f t="shared" si="25"/>
        <v>0.69305016227769578</v>
      </c>
      <c r="G84" s="168">
        <f t="shared" si="25"/>
        <v>0.61331872767937679</v>
      </c>
      <c r="H84" s="168">
        <f t="shared" si="25"/>
        <v>0.54275993599944861</v>
      </c>
      <c r="I84" s="168">
        <f t="shared" si="25"/>
        <v>0.48031852743314046</v>
      </c>
      <c r="J84" s="168">
        <f t="shared" si="25"/>
        <v>0.425060643746142</v>
      </c>
      <c r="K84" s="168">
        <f t="shared" si="25"/>
        <v>0.37615986172224958</v>
      </c>
      <c r="L84" s="168">
        <f t="shared" si="25"/>
        <v>0.33288483338252178</v>
      </c>
      <c r="M84" s="168">
        <f t="shared" si="25"/>
        <v>0.2945883481261255</v>
      </c>
      <c r="N84" s="168">
        <f t="shared" si="25"/>
        <v>0.26069765320896066</v>
      </c>
      <c r="O84" s="168">
        <f t="shared" si="25"/>
        <v>0.23070588779554044</v>
      </c>
      <c r="P84" s="168">
        <f t="shared" si="25"/>
        <v>0.20416450247392959</v>
      </c>
      <c r="Q84" s="168">
        <f t="shared" si="25"/>
        <v>0.18067655086188467</v>
      </c>
      <c r="R84" s="168">
        <f t="shared" si="25"/>
        <v>0.15989075297511918</v>
      </c>
      <c r="S84" s="168">
        <f t="shared" si="25"/>
        <v>0.14149624157090193</v>
      </c>
      <c r="T84" s="168">
        <f t="shared" si="25"/>
        <v>0.12521791289460349</v>
      </c>
      <c r="U84" s="168">
        <f t="shared" si="25"/>
        <v>0.1108123122961093</v>
      </c>
      <c r="V84" s="168">
        <f t="shared" si="25"/>
        <v>9.8063993182397627E-2</v>
      </c>
      <c r="W84" s="168">
        <f t="shared" si="25"/>
        <v>8.678229485167932E-2</v>
      </c>
    </row>
    <row r="85" spans="1:23" ht="27.75" customHeight="1" x14ac:dyDescent="0.25">
      <c r="A85" s="163" t="s">
        <v>251</v>
      </c>
      <c r="B85" s="159">
        <f>B83*B84</f>
        <v>0</v>
      </c>
      <c r="C85" s="159">
        <f t="shared" ref="C85:W85" si="26">C82*C84</f>
        <v>977375.2548747079</v>
      </c>
      <c r="D85" s="159">
        <f t="shared" si="26"/>
        <v>1403152.7437326023</v>
      </c>
      <c r="E85" s="159">
        <f t="shared" si="26"/>
        <v>1359296.0087629757</v>
      </c>
      <c r="F85" s="159">
        <f t="shared" si="26"/>
        <v>1320877.8295207086</v>
      </c>
      <c r="G85" s="159">
        <f t="shared" si="26"/>
        <v>1283707.5793156703</v>
      </c>
      <c r="H85" s="159">
        <f t="shared" si="26"/>
        <v>1247739.8136557743</v>
      </c>
      <c r="I85" s="159">
        <f t="shared" si="26"/>
        <v>1212930.8701272144</v>
      </c>
      <c r="J85" s="159">
        <f t="shared" si="26"/>
        <v>1179238.7958480101</v>
      </c>
      <c r="K85" s="159">
        <f t="shared" si="26"/>
        <v>1146623.2778907868</v>
      </c>
      <c r="L85" s="159">
        <f t="shared" si="26"/>
        <v>1115045.5765582717</v>
      </c>
      <c r="M85" s="159">
        <f t="shared" si="26"/>
        <v>1084468.4613987699</v>
      </c>
      <c r="N85" s="159">
        <f t="shared" si="26"/>
        <v>1054856.1498526593</v>
      </c>
      <c r="O85" s="159">
        <f t="shared" si="26"/>
        <v>1026174.248424675</v>
      </c>
      <c r="P85" s="159">
        <f t="shared" si="26"/>
        <v>998389.69628045033</v>
      </c>
      <c r="Q85" s="159">
        <f t="shared" si="26"/>
        <v>971470.71116942039</v>
      </c>
      <c r="R85" s="159">
        <f t="shared" si="26"/>
        <v>945386.7375797421</v>
      </c>
      <c r="S85" s="159">
        <f t="shared" si="26"/>
        <v>920108.39703440177</v>
      </c>
      <c r="T85" s="159">
        <f t="shared" si="26"/>
        <v>895607.44044105615</v>
      </c>
      <c r="U85" s="159">
        <f t="shared" si="26"/>
        <v>871856.70241150178</v>
      </c>
      <c r="V85" s="159">
        <f t="shared" si="26"/>
        <v>848830.05746986857</v>
      </c>
      <c r="W85" s="159">
        <f t="shared" si="26"/>
        <v>826502.37807179778</v>
      </c>
    </row>
    <row r="86" spans="1:23" ht="21.75" customHeight="1" x14ac:dyDescent="0.25">
      <c r="A86" s="163" t="s">
        <v>252</v>
      </c>
      <c r="B86" s="159">
        <f>SUM(B85)</f>
        <v>0</v>
      </c>
      <c r="C86" s="159">
        <f t="shared" ref="C86:W86" si="27">C85+B86</f>
        <v>977375.2548747079</v>
      </c>
      <c r="D86" s="159">
        <f t="shared" si="27"/>
        <v>2380527.9986073105</v>
      </c>
      <c r="E86" s="159">
        <f t="shared" si="27"/>
        <v>3739824.0073702862</v>
      </c>
      <c r="F86" s="159">
        <f t="shared" si="27"/>
        <v>5060701.8368909946</v>
      </c>
      <c r="G86" s="159">
        <f t="shared" si="27"/>
        <v>6344409.4162066653</v>
      </c>
      <c r="H86" s="159">
        <f t="shared" si="27"/>
        <v>7592149.2298624394</v>
      </c>
      <c r="I86" s="159">
        <f t="shared" si="27"/>
        <v>8805080.0999896545</v>
      </c>
      <c r="J86" s="159">
        <f t="shared" si="27"/>
        <v>9984318.8958376646</v>
      </c>
      <c r="K86" s="159">
        <f t="shared" si="27"/>
        <v>11130942.173728451</v>
      </c>
      <c r="L86" s="159">
        <f t="shared" si="27"/>
        <v>12245987.750286723</v>
      </c>
      <c r="M86" s="159">
        <f t="shared" si="27"/>
        <v>13330456.211685492</v>
      </c>
      <c r="N86" s="159">
        <f t="shared" si="27"/>
        <v>14385312.361538151</v>
      </c>
      <c r="O86" s="159">
        <f t="shared" si="27"/>
        <v>15411486.609962827</v>
      </c>
      <c r="P86" s="159">
        <f t="shared" si="27"/>
        <v>16409876.306243276</v>
      </c>
      <c r="Q86" s="159">
        <f t="shared" si="27"/>
        <v>17381347.017412696</v>
      </c>
      <c r="R86" s="159">
        <f t="shared" si="27"/>
        <v>18326733.754992437</v>
      </c>
      <c r="S86" s="159">
        <f t="shared" si="27"/>
        <v>19246842.15202684</v>
      </c>
      <c r="T86" s="159">
        <f t="shared" si="27"/>
        <v>20142449.592467897</v>
      </c>
      <c r="U86" s="159">
        <f t="shared" si="27"/>
        <v>21014306.294879399</v>
      </c>
      <c r="V86" s="159">
        <f t="shared" si="27"/>
        <v>21863136.352349266</v>
      </c>
      <c r="W86" s="159">
        <f t="shared" si="27"/>
        <v>22689638.730421063</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2024</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1763.6073959999999</v>
      </c>
      <c r="D100" s="181">
        <v>1713.2186132571428</v>
      </c>
      <c r="E100" s="181">
        <v>1662.8298305142857</v>
      </c>
      <c r="F100" s="181">
        <v>1612.4410477714287</v>
      </c>
      <c r="G100" s="181">
        <v>1562.0522650285716</v>
      </c>
      <c r="H100" s="181">
        <v>1511.6634822857145</v>
      </c>
      <c r="I100" s="181">
        <v>1461.2746995428574</v>
      </c>
      <c r="J100" s="181">
        <v>1410.8859168000004</v>
      </c>
      <c r="K100" s="181">
        <v>1360.4971340571433</v>
      </c>
      <c r="L100" s="181">
        <v>1310.1083513142862</v>
      </c>
      <c r="M100" s="181">
        <v>1259.7195685714291</v>
      </c>
      <c r="N100" s="181">
        <v>1209.3307858285721</v>
      </c>
      <c r="O100" s="181">
        <v>1158.942003085715</v>
      </c>
      <c r="P100" s="181">
        <v>1108.5532203428579</v>
      </c>
      <c r="Q100" s="181">
        <v>1058.1644376000008</v>
      </c>
      <c r="R100" s="181">
        <v>1007.7756548571436</v>
      </c>
      <c r="S100" s="181">
        <v>957.38687211428646</v>
      </c>
      <c r="T100" s="181">
        <v>906.99808937142927</v>
      </c>
      <c r="U100" s="181">
        <v>856.60930662857209</v>
      </c>
      <c r="V100" s="181">
        <v>806.2205238857149</v>
      </c>
      <c r="W100" s="181">
        <v>755.83174114285771</v>
      </c>
    </row>
    <row r="101" spans="1:23" ht="60" x14ac:dyDescent="0.25">
      <c r="A101" s="185" t="s">
        <v>261</v>
      </c>
      <c r="B101" s="54" t="s">
        <v>262</v>
      </c>
      <c r="C101" s="186">
        <v>0</v>
      </c>
      <c r="D101" s="186">
        <v>76714.57314187639</v>
      </c>
      <c r="E101" s="186">
        <v>60128.95121044245</v>
      </c>
      <c r="F101" s="186">
        <v>56023.942767337561</v>
      </c>
      <c r="G101" s="186">
        <v>55145.458133036329</v>
      </c>
      <c r="H101" s="186">
        <v>55651.276052344721</v>
      </c>
      <c r="I101" s="186">
        <v>56935.219071549611</v>
      </c>
      <c r="J101" s="186">
        <v>58744.957702576816</v>
      </c>
      <c r="K101" s="186">
        <v>60961.524091027655</v>
      </c>
      <c r="L101" s="186">
        <v>63525.878040142336</v>
      </c>
      <c r="M101" s="186">
        <v>66409.594508428156</v>
      </c>
      <c r="N101" s="186">
        <v>69601.601072173245</v>
      </c>
      <c r="O101" s="186">
        <v>73101.608740602518</v>
      </c>
      <c r="P101" s="186">
        <v>76916.637995408033</v>
      </c>
      <c r="Q101" s="186">
        <v>81059.098583537721</v>
      </c>
      <c r="R101" s="186">
        <v>85545.704312514805</v>
      </c>
      <c r="S101" s="186">
        <v>90396.864097376616</v>
      </c>
      <c r="T101" s="186">
        <v>95636.359982089096</v>
      </c>
      <c r="U101" s="186">
        <v>101291.20766003244</v>
      </c>
      <c r="V101" s="186">
        <v>107391.63971860857</v>
      </c>
      <c r="W101" s="186">
        <v>113971.17648968006</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4ACED-746E-4E67-8588-862EE97F0AE7}">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J_ТП-02</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Реконструкция ТП№30 (замена силового трансформатора №2 ТМ-1000 кВА на ТМГ-1000 кВА), г. Чернушка, ул. Ленина</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v>45457</v>
      </c>
      <c r="F32" s="199">
        <v>45457</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45487</v>
      </c>
      <c r="F35" s="199">
        <v>45487</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45517</v>
      </c>
      <c r="F37" s="199">
        <v>45517</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v>45547</v>
      </c>
      <c r="F39" s="199">
        <v>45547</v>
      </c>
      <c r="G39" s="200"/>
      <c r="H39" s="200"/>
      <c r="I39" s="200" t="s">
        <v>276</v>
      </c>
      <c r="J39" s="200" t="s">
        <v>276</v>
      </c>
    </row>
    <row r="40" spans="1:10" s="4" customFormat="1" x14ac:dyDescent="0.25">
      <c r="A40" s="193" t="s">
        <v>304</v>
      </c>
      <c r="B40" s="202" t="s">
        <v>305</v>
      </c>
      <c r="C40" s="199" t="s">
        <v>84</v>
      </c>
      <c r="D40" s="199" t="s">
        <v>84</v>
      </c>
      <c r="E40" s="199">
        <v>45557</v>
      </c>
      <c r="F40" s="199">
        <v>45557</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v>45587</v>
      </c>
      <c r="F42" s="199">
        <v>45587</v>
      </c>
      <c r="G42" s="200"/>
      <c r="H42" s="200"/>
      <c r="I42" s="200" t="s">
        <v>276</v>
      </c>
      <c r="J42" s="200" t="s">
        <v>276</v>
      </c>
    </row>
    <row r="43" spans="1:10" s="4" customFormat="1" x14ac:dyDescent="0.25">
      <c r="A43" s="193" t="s">
        <v>309</v>
      </c>
      <c r="B43" s="202" t="s">
        <v>310</v>
      </c>
      <c r="C43" s="199" t="s">
        <v>84</v>
      </c>
      <c r="D43" s="199" t="s">
        <v>84</v>
      </c>
      <c r="E43" s="199">
        <v>45587</v>
      </c>
      <c r="F43" s="199">
        <v>45587</v>
      </c>
      <c r="G43" s="200"/>
      <c r="H43" s="200"/>
      <c r="I43" s="200" t="s">
        <v>276</v>
      </c>
      <c r="J43" s="200" t="s">
        <v>276</v>
      </c>
    </row>
    <row r="44" spans="1:10" s="4" customFormat="1" x14ac:dyDescent="0.25">
      <c r="A44" s="193" t="s">
        <v>311</v>
      </c>
      <c r="B44" s="202" t="s">
        <v>312</v>
      </c>
      <c r="C44" s="199" t="s">
        <v>84</v>
      </c>
      <c r="D44" s="199" t="s">
        <v>84</v>
      </c>
      <c r="E44" s="199">
        <v>45597</v>
      </c>
      <c r="F44" s="199">
        <v>45597</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547</v>
      </c>
      <c r="F47" s="199" t="s">
        <v>547</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548</v>
      </c>
      <c r="F49" s="199" t="s">
        <v>548</v>
      </c>
      <c r="G49" s="200"/>
      <c r="H49" s="200"/>
      <c r="I49" s="200" t="s">
        <v>276</v>
      </c>
      <c r="J49" s="200" t="s">
        <v>276</v>
      </c>
    </row>
    <row r="50" spans="1:10" s="4" customFormat="1" ht="78.75" x14ac:dyDescent="0.25">
      <c r="A50" s="193" t="s">
        <v>322</v>
      </c>
      <c r="B50" s="202" t="s">
        <v>323</v>
      </c>
      <c r="C50" s="199" t="s">
        <v>84</v>
      </c>
      <c r="D50" s="199" t="s">
        <v>84</v>
      </c>
      <c r="E50" s="199" t="s">
        <v>548</v>
      </c>
      <c r="F50" s="199" t="s">
        <v>548</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548</v>
      </c>
      <c r="F53" s="199" t="s">
        <v>548</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2024-04-28T21:20:14Z</dcterms:created>
  <dcterms:modified xsi:type="dcterms:W3CDTF">2024-04-28T21:20:15Z</dcterms:modified>
</cp:coreProperties>
</file>