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74052CC6-D4D7-48C1-9D1D-55201F777653}" xr6:coauthVersionLast="45" xr6:coauthVersionMax="45" xr10:uidLastSave="{00000000-0000-0000-0000-000000000000}"/>
  <bookViews>
    <workbookView xWindow="-120" yWindow="-120" windowWidth="29040" windowHeight="15840" xr2:uid="{A01B5047-F545-4021-ADF7-24D24047D58C}"/>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58" i="8" s="1"/>
  <c r="B61" i="8"/>
  <c r="B62" i="8"/>
  <c r="B63" i="8"/>
  <c r="C47" i="8"/>
  <c r="C62" i="8" s="1"/>
  <c r="C63" i="8"/>
  <c r="D47" i="8"/>
  <c r="D59" i="8"/>
  <c r="D60" i="8"/>
  <c r="D61" i="8"/>
  <c r="D62" i="8"/>
  <c r="D63" i="8"/>
  <c r="E47" i="8"/>
  <c r="E61" i="8" s="1"/>
  <c r="E60" i="8"/>
  <c r="E62" i="8"/>
  <c r="E63" i="8"/>
  <c r="F63" i="8"/>
  <c r="G63" i="8"/>
  <c r="H63" i="8"/>
  <c r="I63" i="8"/>
  <c r="J63" i="8"/>
  <c r="K63" i="8"/>
  <c r="L63" i="8"/>
  <c r="M63" i="8"/>
  <c r="N63" i="8"/>
  <c r="O63" i="8"/>
  <c r="P63" i="8"/>
  <c r="Q63" i="8"/>
  <c r="R63" i="8"/>
  <c r="B48" i="8"/>
  <c r="B57" i="8"/>
  <c r="B79" i="8" s="1"/>
  <c r="B65" i="8"/>
  <c r="B75" i="8" s="1"/>
  <c r="B68" i="8"/>
  <c r="B76" i="8" s="1"/>
  <c r="B81" i="8"/>
  <c r="C65" i="8"/>
  <c r="C75" i="8" s="1"/>
  <c r="C68" i="8"/>
  <c r="C76" i="8" s="1"/>
  <c r="C81" i="8"/>
  <c r="B72" i="8"/>
  <c r="C72" i="8" s="1"/>
  <c r="D48" i="8"/>
  <c r="D57" i="8"/>
  <c r="D65" i="8"/>
  <c r="D75" i="8" s="1"/>
  <c r="D68" i="8"/>
  <c r="D76" i="8" s="1"/>
  <c r="D81" i="8"/>
  <c r="E48" i="8"/>
  <c r="E57" i="8" s="1"/>
  <c r="E79" i="8" s="1"/>
  <c r="E65" i="8"/>
  <c r="E75" i="8"/>
  <c r="E68" i="8"/>
  <c r="E76" i="8" s="1"/>
  <c r="E81" i="8"/>
  <c r="F65" i="8"/>
  <c r="F75" i="8"/>
  <c r="F68" i="8"/>
  <c r="F76" i="8" s="1"/>
  <c r="F81" i="8"/>
  <c r="G65" i="8"/>
  <c r="G75" i="8"/>
  <c r="G68" i="8"/>
  <c r="G76" i="8"/>
  <c r="G81" i="8"/>
  <c r="H65" i="8"/>
  <c r="H75" i="8" s="1"/>
  <c r="H68" i="8"/>
  <c r="H76" i="8" s="1"/>
  <c r="H81" i="8"/>
  <c r="I65" i="8"/>
  <c r="I75" i="8"/>
  <c r="I68" i="8"/>
  <c r="I76" i="8" s="1"/>
  <c r="I81" i="8"/>
  <c r="J65" i="8"/>
  <c r="J75" i="8"/>
  <c r="J68" i="8"/>
  <c r="J76" i="8" s="1"/>
  <c r="J81" i="8"/>
  <c r="K65" i="8"/>
  <c r="K75" i="8"/>
  <c r="K68" i="8"/>
  <c r="K76" i="8"/>
  <c r="K81" i="8"/>
  <c r="L65" i="8"/>
  <c r="L75" i="8" s="1"/>
  <c r="L68" i="8"/>
  <c r="L76" i="8"/>
  <c r="L81" i="8"/>
  <c r="M65" i="8"/>
  <c r="M75" i="8" s="1"/>
  <c r="M68" i="8"/>
  <c r="M76" i="8" s="1"/>
  <c r="M81" i="8"/>
  <c r="N65" i="8"/>
  <c r="N75" i="8" s="1"/>
  <c r="N68" i="8"/>
  <c r="N76" i="8" s="1"/>
  <c r="N81" i="8"/>
  <c r="O65" i="8"/>
  <c r="O75" i="8"/>
  <c r="O68" i="8"/>
  <c r="O76" i="8"/>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G66" i="8" s="1"/>
  <c r="H66" i="8" s="1"/>
  <c r="I66" i="8" s="1"/>
  <c r="J66" i="8" s="1"/>
  <c r="K66" i="8" s="1"/>
  <c r="L66" i="8" s="1"/>
  <c r="M66" i="8" s="1"/>
  <c r="N66" i="8" s="1"/>
  <c r="O66" i="8" s="1"/>
  <c r="D72" i="8"/>
  <c r="E72" i="8" s="1"/>
  <c r="F72" i="8" s="1"/>
  <c r="G72" i="8" s="1"/>
  <c r="H72" i="8" s="1"/>
  <c r="I72" i="8" s="1"/>
  <c r="J72" i="8" s="1"/>
  <c r="K72" i="8" s="1"/>
  <c r="L72" i="8" s="1"/>
  <c r="M72" i="8" s="1"/>
  <c r="N72" i="8" s="1"/>
  <c r="O72" i="8" s="1"/>
  <c r="P72" i="8" s="1"/>
  <c r="Q72" i="8" s="1"/>
  <c r="R72" i="8" s="1"/>
  <c r="S72" i="8" s="1"/>
  <c r="T72" i="8" s="1"/>
  <c r="U72" i="8" s="1"/>
  <c r="V72" i="8" s="1"/>
  <c r="W72" i="8" s="1"/>
  <c r="B78"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P66" i="8" l="1"/>
  <c r="Q66" i="8" s="1"/>
  <c r="R66" i="8" s="1"/>
  <c r="S66" i="8" s="1"/>
  <c r="T66" i="8" s="1"/>
  <c r="U66" i="8" s="1"/>
  <c r="V66" i="8" s="1"/>
  <c r="W66" i="8" s="1"/>
  <c r="D58" i="8"/>
  <c r="D78" i="8" s="1"/>
  <c r="C59" i="8"/>
  <c r="C58" i="8" s="1"/>
  <c r="C48" i="8"/>
  <c r="C57" i="8" s="1"/>
  <c r="D79" i="8" s="1"/>
  <c r="C60" i="8"/>
  <c r="C61" i="8"/>
  <c r="D64" i="8"/>
  <c r="D67" i="8" s="1"/>
  <c r="B64" i="8"/>
  <c r="B67" i="8" s="1"/>
  <c r="E59" i="8"/>
  <c r="E58" i="8" s="1"/>
  <c r="E78" i="8" s="1"/>
  <c r="F47" i="8"/>
  <c r="B74" i="8" l="1"/>
  <c r="B69" i="8"/>
  <c r="D74" i="8"/>
  <c r="D69" i="8"/>
  <c r="F62" i="8"/>
  <c r="F59" i="8"/>
  <c r="F60" i="8"/>
  <c r="F48" i="8"/>
  <c r="F57" i="8" s="1"/>
  <c r="G47" i="8"/>
  <c r="F61" i="8"/>
  <c r="E64" i="8"/>
  <c r="E67" i="8" s="1"/>
  <c r="C79" i="8"/>
  <c r="C64" i="8"/>
  <c r="C67" i="8" s="1"/>
  <c r="C78" i="8"/>
  <c r="F79" i="8" l="1"/>
  <c r="F78" i="8"/>
  <c r="D70" i="8"/>
  <c r="D71" i="8"/>
  <c r="C74" i="8"/>
  <c r="C69" i="8"/>
  <c r="F58" i="8"/>
  <c r="B70" i="8"/>
  <c r="B71" i="8"/>
  <c r="E74" i="8"/>
  <c r="E69" i="8"/>
  <c r="G59" i="8"/>
  <c r="G60" i="8"/>
  <c r="G61" i="8"/>
  <c r="H47" i="8"/>
  <c r="G48" i="8"/>
  <c r="G57" i="8" s="1"/>
  <c r="G62" i="8"/>
  <c r="G64" i="8" l="1"/>
  <c r="G67" i="8" s="1"/>
  <c r="G79" i="8"/>
  <c r="G78" i="8"/>
  <c r="G58" i="8"/>
  <c r="B77" i="8"/>
  <c r="B82" i="8" s="1"/>
  <c r="C70" i="8"/>
  <c r="H60" i="8"/>
  <c r="H48" i="8"/>
  <c r="H57" i="8" s="1"/>
  <c r="H61" i="8"/>
  <c r="I47" i="8"/>
  <c r="H62" i="8"/>
  <c r="H59" i="8"/>
  <c r="E70" i="8"/>
  <c r="E71" i="8" s="1"/>
  <c r="F64" i="8"/>
  <c r="F67" i="8" s="1"/>
  <c r="B83" i="8" l="1"/>
  <c r="B87" i="8"/>
  <c r="C87" i="8"/>
  <c r="I61" i="8"/>
  <c r="J47" i="8"/>
  <c r="I62" i="8"/>
  <c r="I48" i="8"/>
  <c r="I57" i="8" s="1"/>
  <c r="I59" i="8"/>
  <c r="I60" i="8"/>
  <c r="C71" i="8"/>
  <c r="C77" i="8"/>
  <c r="C82" i="8" s="1"/>
  <c r="C85" i="8" s="1"/>
  <c r="G74" i="8"/>
  <c r="G69" i="8"/>
  <c r="F69" i="8"/>
  <c r="F74" i="8"/>
  <c r="H58" i="8"/>
  <c r="H79" i="8"/>
  <c r="H64" i="8"/>
  <c r="H67" i="8" s="1"/>
  <c r="H74" i="8" l="1"/>
  <c r="H69" i="8"/>
  <c r="F70" i="8"/>
  <c r="F71" i="8"/>
  <c r="J62" i="8"/>
  <c r="J59" i="8"/>
  <c r="J58" i="8" s="1"/>
  <c r="J60" i="8"/>
  <c r="J48" i="8"/>
  <c r="J57" i="8" s="1"/>
  <c r="J61" i="8"/>
  <c r="K47" i="8"/>
  <c r="B85" i="8"/>
  <c r="B86" i="8" s="1"/>
  <c r="G70" i="8"/>
  <c r="G71" i="8"/>
  <c r="I58" i="8"/>
  <c r="I64" i="8" s="1"/>
  <c r="I67" i="8" s="1"/>
  <c r="I79" i="8"/>
  <c r="I78" i="8"/>
  <c r="H78" i="8"/>
  <c r="C83" i="8"/>
  <c r="C88" i="8" s="1"/>
  <c r="D77" i="8"/>
  <c r="I74" i="8" l="1"/>
  <c r="I69" i="8"/>
  <c r="D82" i="8"/>
  <c r="E77" i="8"/>
  <c r="E82" i="8" s="1"/>
  <c r="E85" i="8" s="1"/>
  <c r="J64" i="8"/>
  <c r="J67" i="8" s="1"/>
  <c r="J79" i="8"/>
  <c r="J78" i="8"/>
  <c r="C86" i="8"/>
  <c r="C89" i="8" s="1"/>
  <c r="B88" i="8"/>
  <c r="K59" i="8"/>
  <c r="K60" i="8"/>
  <c r="K61" i="8"/>
  <c r="L47" i="8"/>
  <c r="K62" i="8"/>
  <c r="K48" i="8"/>
  <c r="K57" i="8" s="1"/>
  <c r="H70" i="8"/>
  <c r="H71" i="8"/>
  <c r="L60" i="8" l="1"/>
  <c r="L61" i="8"/>
  <c r="M47" i="8"/>
  <c r="L62" i="8"/>
  <c r="L48" i="8"/>
  <c r="L57" i="8" s="1"/>
  <c r="L59" i="8"/>
  <c r="E86" i="8"/>
  <c r="E89" i="8" s="1"/>
  <c r="F77" i="8"/>
  <c r="D85" i="8"/>
  <c r="D86" i="8" s="1"/>
  <c r="D89" i="8" s="1"/>
  <c r="E87" i="8"/>
  <c r="D87" i="8"/>
  <c r="D83" i="8"/>
  <c r="D88" i="8" s="1"/>
  <c r="E83" i="8"/>
  <c r="E88" i="8" s="1"/>
  <c r="K79" i="8"/>
  <c r="K78" i="8"/>
  <c r="J69" i="8"/>
  <c r="J74" i="8"/>
  <c r="I70" i="8"/>
  <c r="K58" i="8"/>
  <c r="K64" i="8" s="1"/>
  <c r="K67" i="8" s="1"/>
  <c r="B89" i="8"/>
  <c r="K74" i="8" l="1"/>
  <c r="K69" i="8"/>
  <c r="F82" i="8"/>
  <c r="M61" i="8"/>
  <c r="N47" i="8"/>
  <c r="M62" i="8"/>
  <c r="M59" i="8"/>
  <c r="M60" i="8"/>
  <c r="M48" i="8"/>
  <c r="M57" i="8" s="1"/>
  <c r="J70" i="8"/>
  <c r="J71" i="8"/>
  <c r="L58" i="8"/>
  <c r="I71" i="8"/>
  <c r="L64" i="8"/>
  <c r="L67" i="8" s="1"/>
  <c r="L79" i="8"/>
  <c r="L78" i="8"/>
  <c r="G77" i="8"/>
  <c r="G82" i="8" s="1"/>
  <c r="G85" i="8" s="1"/>
  <c r="L69" i="8" l="1"/>
  <c r="L74" i="8"/>
  <c r="N62" i="8"/>
  <c r="N59" i="8"/>
  <c r="N60" i="8"/>
  <c r="N48" i="8"/>
  <c r="N57" i="8" s="1"/>
  <c r="O47" i="8"/>
  <c r="N61" i="8"/>
  <c r="M58" i="8"/>
  <c r="M78" i="8" s="1"/>
  <c r="H77" i="8"/>
  <c r="H82" i="8" s="1"/>
  <c r="H85" i="8" s="1"/>
  <c r="I77" i="8"/>
  <c r="K70" i="8"/>
  <c r="M79" i="8"/>
  <c r="F85" i="8"/>
  <c r="F86" i="8" s="1"/>
  <c r="F89" i="8" s="1"/>
  <c r="G87" i="8"/>
  <c r="G83" i="8"/>
  <c r="F83" i="8"/>
  <c r="F88" i="8" s="1"/>
  <c r="H83" i="8"/>
  <c r="H88" i="8" s="1"/>
  <c r="H87" i="8"/>
  <c r="F87" i="8"/>
  <c r="G88" i="8" l="1"/>
  <c r="K77" i="8"/>
  <c r="K82" i="8" s="1"/>
  <c r="K85" i="8" s="1"/>
  <c r="M64" i="8"/>
  <c r="M67" i="8" s="1"/>
  <c r="I82" i="8"/>
  <c r="J77" i="8"/>
  <c r="J82" i="8" s="1"/>
  <c r="J85" i="8" s="1"/>
  <c r="N58" i="8"/>
  <c r="L70" i="8"/>
  <c r="L71" i="8"/>
  <c r="O59" i="8"/>
  <c r="O60" i="8"/>
  <c r="O61" i="8"/>
  <c r="P47" i="8"/>
  <c r="O62" i="8"/>
  <c r="O48" i="8"/>
  <c r="O57" i="8" s="1"/>
  <c r="G86" i="8"/>
  <c r="G89" i="8" s="1"/>
  <c r="K71" i="8"/>
  <c r="N79" i="8"/>
  <c r="N64" i="8"/>
  <c r="N67" i="8" s="1"/>
  <c r="N78" i="8"/>
  <c r="O79" i="8" l="1"/>
  <c r="L77" i="8"/>
  <c r="L82" i="8" s="1"/>
  <c r="L85" i="8" s="1"/>
  <c r="M74" i="8"/>
  <c r="M69" i="8"/>
  <c r="H86" i="8"/>
  <c r="H89" i="8" s="1"/>
  <c r="O58" i="8"/>
  <c r="O64" i="8" s="1"/>
  <c r="O67" i="8" s="1"/>
  <c r="N74" i="8"/>
  <c r="N69" i="8"/>
  <c r="I85" i="8"/>
  <c r="I86" i="8" s="1"/>
  <c r="I89" i="8" s="1"/>
  <c r="J87" i="8"/>
  <c r="I83" i="8"/>
  <c r="I88" i="8" s="1"/>
  <c r="K87" i="8"/>
  <c r="J83" i="8"/>
  <c r="I87" i="8"/>
  <c r="L87" i="8"/>
  <c r="L83" i="8"/>
  <c r="K83" i="8"/>
  <c r="K88" i="8" s="1"/>
  <c r="P60" i="8"/>
  <c r="P61" i="8"/>
  <c r="Q47" i="8"/>
  <c r="P62" i="8"/>
  <c r="P59" i="8"/>
  <c r="P48" i="8"/>
  <c r="P57" i="8" s="1"/>
  <c r="J86" i="8"/>
  <c r="J89" i="8" s="1"/>
  <c r="O74" i="8" l="1"/>
  <c r="O69" i="8"/>
  <c r="P64" i="8"/>
  <c r="P67" i="8" s="1"/>
  <c r="P79" i="8"/>
  <c r="P58" i="8"/>
  <c r="P78" i="8" s="1"/>
  <c r="N70" i="8"/>
  <c r="N71" i="8"/>
  <c r="M70" i="8"/>
  <c r="M77" i="8" s="1"/>
  <c r="M82" i="8" s="1"/>
  <c r="L88" i="8"/>
  <c r="O78" i="8"/>
  <c r="Q61" i="8"/>
  <c r="R47" i="8"/>
  <c r="Q62" i="8"/>
  <c r="Q59" i="8"/>
  <c r="Q60" i="8"/>
  <c r="Q48" i="8"/>
  <c r="Q57" i="8" s="1"/>
  <c r="J88" i="8"/>
  <c r="K86" i="8"/>
  <c r="K89" i="8" s="1"/>
  <c r="M85" i="8" l="1"/>
  <c r="M83" i="8"/>
  <c r="M88" i="8" s="1"/>
  <c r="M87" i="8"/>
  <c r="N77" i="8"/>
  <c r="N82" i="8" s="1"/>
  <c r="P74" i="8"/>
  <c r="P69" i="8"/>
  <c r="R62" i="8"/>
  <c r="R59" i="8"/>
  <c r="R60" i="8"/>
  <c r="B29" i="8" s="1"/>
  <c r="R48" i="8"/>
  <c r="R57" i="8" s="1"/>
  <c r="R61" i="8"/>
  <c r="B32" i="8" s="1"/>
  <c r="S47" i="8"/>
  <c r="L86" i="8"/>
  <c r="L89" i="8" s="1"/>
  <c r="Q58" i="8"/>
  <c r="O70" i="8"/>
  <c r="O77" i="8" s="1"/>
  <c r="O82" i="8" s="1"/>
  <c r="Q79" i="8"/>
  <c r="Q78" i="8"/>
  <c r="Q64" i="8"/>
  <c r="Q67" i="8" s="1"/>
  <c r="M71" i="8"/>
  <c r="O85" i="8" l="1"/>
  <c r="O83" i="8"/>
  <c r="O87" i="8"/>
  <c r="Q74" i="8"/>
  <c r="Q69" i="8"/>
  <c r="R79" i="8"/>
  <c r="R78" i="8"/>
  <c r="P70" i="8"/>
  <c r="P77" i="8" s="1"/>
  <c r="P71" i="8"/>
  <c r="P82" i="8"/>
  <c r="O71" i="8"/>
  <c r="S59" i="8"/>
  <c r="S48" i="8"/>
  <c r="S57" i="8" s="1"/>
  <c r="S61" i="8"/>
  <c r="S60" i="8"/>
  <c r="S62" i="8"/>
  <c r="T47" i="8"/>
  <c r="R58" i="8"/>
  <c r="B26" i="8" s="1"/>
  <c r="N85" i="8"/>
  <c r="N86" i="8" s="1"/>
  <c r="N89" i="8" s="1"/>
  <c r="N83" i="8"/>
  <c r="N88" i="8" s="1"/>
  <c r="N87" i="8"/>
  <c r="M86" i="8"/>
  <c r="M89" i="8" s="1"/>
  <c r="T59" i="8" l="1"/>
  <c r="T48" i="8"/>
  <c r="T57" i="8" s="1"/>
  <c r="T61" i="8"/>
  <c r="U47" i="8"/>
  <c r="T60" i="8"/>
  <c r="T62" i="8"/>
  <c r="S79" i="8"/>
  <c r="O88" i="8"/>
  <c r="P85" i="8"/>
  <c r="P86" i="8" s="1"/>
  <c r="P89" i="8" s="1"/>
  <c r="P87" i="8"/>
  <c r="P83" i="8"/>
  <c r="P88" i="8" s="1"/>
  <c r="R64" i="8"/>
  <c r="R67" i="8" s="1"/>
  <c r="S58" i="8"/>
  <c r="S78" i="8" s="1"/>
  <c r="Q71" i="8"/>
  <c r="Q70" i="8"/>
  <c r="Q77" i="8" s="1"/>
  <c r="Q82" i="8" s="1"/>
  <c r="O86" i="8"/>
  <c r="O89" i="8" s="1"/>
  <c r="Q85" i="8" l="1"/>
  <c r="Q86" i="8" s="1"/>
  <c r="Q89" i="8" s="1"/>
  <c r="Q87" i="8"/>
  <c r="Q83" i="8"/>
  <c r="Q88" i="8" s="1"/>
  <c r="U59" i="8"/>
  <c r="U48" i="8"/>
  <c r="U57" i="8" s="1"/>
  <c r="U61" i="8"/>
  <c r="V47" i="8"/>
  <c r="U62" i="8"/>
  <c r="U60" i="8"/>
  <c r="R74" i="8"/>
  <c r="R69" i="8"/>
  <c r="S64" i="8"/>
  <c r="S67" i="8" s="1"/>
  <c r="T79" i="8"/>
  <c r="T64" i="8"/>
  <c r="T67" i="8" s="1"/>
  <c r="T58" i="8"/>
  <c r="T78" i="8" s="1"/>
  <c r="T69" i="8" l="1"/>
  <c r="T74" i="8"/>
  <c r="S74" i="8"/>
  <c r="S69" i="8"/>
  <c r="U58" i="8"/>
  <c r="U78" i="8" s="1"/>
  <c r="R70" i="8"/>
  <c r="R77" i="8" s="1"/>
  <c r="R82" i="8" s="1"/>
  <c r="R71" i="8"/>
  <c r="V59" i="8"/>
  <c r="V48" i="8"/>
  <c r="V57" i="8" s="1"/>
  <c r="V61" i="8"/>
  <c r="V62" i="8"/>
  <c r="V60" i="8"/>
  <c r="W47" i="8"/>
  <c r="U79" i="8"/>
  <c r="U64" i="8"/>
  <c r="U67" i="8" s="1"/>
  <c r="R85" i="8" l="1"/>
  <c r="R86" i="8" s="1"/>
  <c r="R89" i="8" s="1"/>
  <c r="R87" i="8"/>
  <c r="R83" i="8"/>
  <c r="R88" i="8" s="1"/>
  <c r="U74" i="8"/>
  <c r="U69" i="8"/>
  <c r="W59" i="8"/>
  <c r="W48" i="8"/>
  <c r="W57" i="8" s="1"/>
  <c r="W61" i="8"/>
  <c r="W60" i="8"/>
  <c r="W62" i="8"/>
  <c r="V79" i="8"/>
  <c r="T82" i="8"/>
  <c r="V58" i="8"/>
  <c r="V78" i="8" s="1"/>
  <c r="S70" i="8"/>
  <c r="S77" i="8" s="1"/>
  <c r="S82" i="8" s="1"/>
  <c r="S71" i="8"/>
  <c r="T70" i="8"/>
  <c r="T77" i="8" s="1"/>
  <c r="T71" i="8"/>
  <c r="S85" i="8" l="1"/>
  <c r="S86" i="8" s="1"/>
  <c r="S87" i="8"/>
  <c r="S83" i="8"/>
  <c r="S88" i="8" s="1"/>
  <c r="V64" i="8"/>
  <c r="V67" i="8" s="1"/>
  <c r="W79" i="8"/>
  <c r="T85" i="8"/>
  <c r="T86" i="8" s="1"/>
  <c r="T89" i="8" s="1"/>
  <c r="T87" i="8"/>
  <c r="T83" i="8"/>
  <c r="T88" i="8" s="1"/>
  <c r="W58" i="8"/>
  <c r="W64" i="8" s="1"/>
  <c r="W67" i="8" s="1"/>
  <c r="U70" i="8"/>
  <c r="U77" i="8" s="1"/>
  <c r="U82" i="8" s="1"/>
  <c r="U71" i="8"/>
  <c r="U85" i="8" l="1"/>
  <c r="U86" i="8" s="1"/>
  <c r="U89" i="8" s="1"/>
  <c r="U83" i="8"/>
  <c r="U88" i="8" s="1"/>
  <c r="U87" i="8"/>
  <c r="W74" i="8"/>
  <c r="W69" i="8"/>
  <c r="W78" i="8"/>
  <c r="V74" i="8"/>
  <c r="V69" i="8"/>
  <c r="G28" i="8"/>
  <c r="S89" i="8"/>
  <c r="V70" i="8" l="1"/>
  <c r="V77" i="8" s="1"/>
  <c r="V82" i="8" s="1"/>
  <c r="W70" i="8"/>
  <c r="W77" i="8" s="1"/>
  <c r="W82" i="8" s="1"/>
  <c r="W85" i="8" l="1"/>
  <c r="W83" i="8"/>
  <c r="W88" i="8" s="1"/>
  <c r="G26" i="8" s="1"/>
  <c r="W87" i="8"/>
  <c r="V85" i="8"/>
  <c r="V86" i="8" s="1"/>
  <c r="V89" i="8" s="1"/>
  <c r="V83" i="8"/>
  <c r="V88" i="8" s="1"/>
  <c r="V87" i="8"/>
  <c r="W71" i="8"/>
  <c r="V71" i="8"/>
  <c r="W86" i="8" l="1"/>
  <c r="W89" i="8" s="1"/>
  <c r="G27" i="8" s="1"/>
</calcChain>
</file>

<file path=xl/sharedStrings.xml><?xml version="1.0" encoding="utf-8"?>
<sst xmlns="http://schemas.openxmlformats.org/spreadsheetml/2006/main" count="1105" uniqueCount="549">
  <si>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</si>
  <si>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</si>
  <si>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</si>
  <si>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</si>
  <si>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</si>
  <si>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</si>
  <si>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</si>
  <si>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</si>
  <si>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</si>
  <si>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</si>
  <si>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</si>
  <si>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</si>
  <si>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</si>
  <si>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</si>
  <si>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</si>
  <si>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</si>
  <si>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</si>
  <si>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</si>
  <si>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</si>
  <si>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</si>
  <si>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</si>
  <si>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</si>
  <si>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</si>
  <si>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</si>
  <si>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</si>
  <si>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</si>
  <si>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</si>
  <si>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</si>
  <si>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</si>
  <si>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</si>
  <si>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</si>
  <si>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</si>
  <si>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</si>
  <si>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</si>
  <si>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</si>
  <si>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</si>
  <si>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</si>
  <si>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</si>
  <si>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</si>
  <si>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</si>
  <si>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</si>
  <si>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</si>
  <si>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</si>
  <si>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</si>
  <si>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</si>
  <si>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</si>
  <si>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</si>
  <si>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</si>
  <si>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</si>
  <si>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</si>
  <si>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</si>
  <si>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</si>
  <si>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</si>
  <si>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</si>
  <si>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</si>
  <si>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</si>
  <si>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</si>
  <si>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</si>
  <si>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</si>
  <si>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</si>
  <si>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</si>
  <si>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</si>
  <si>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</si>
  <si>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</si>
  <si>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</si>
  <si>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</si>
  <si>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</si>
  <si>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</si>
  <si>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</si>
  <si>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</si>
  <si>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</si>
  <si>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</si>
  <si>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</si>
  <si>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</si>
  <si>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</si>
  <si>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</si>
  <si>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</si>
  <si>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</si>
  <si>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</si>
  <si>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</si>
  <si>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</si>
  <si>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</si>
  <si>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</si>
  <si>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</si>
  <si>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</si>
  <si>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</si>
  <si>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</si>
  <si>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</si>
  <si>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</si>
  <si>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</si>
  <si>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</si>
  <si>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</si>
  <si>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</si>
  <si>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</si>
  <si>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</si>
  <si>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</si>
  <si>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</si>
  <si>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</si>
  <si>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</si>
  <si>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</si>
  <si>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</si>
  <si>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</si>
  <si>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</si>
  <si>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</si>
  <si>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</si>
  <si>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</si>
  <si>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</si>
  <si>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</si>
  <si>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</si>
  <si>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</si>
  <si>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</si>
  <si>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</si>
  <si>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</si>
  <si>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</si>
  <si>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</si>
  <si>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</si>
  <si>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</si>
  <si>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</si>
  <si>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</si>
  <si>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</si>
  <si>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</si>
  <si>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</si>
  <si>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</si>
  <si>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</si>
  <si>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</si>
  <si>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</si>
  <si>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</si>
  <si>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</si>
  <si>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</si>
  <si>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</si>
  <si>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</si>
  <si>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</si>
  <si>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</si>
  <si>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</si>
  <si>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</si>
  <si>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</si>
  <si>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</si>
  <si>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</si>
  <si>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</si>
  <si>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</si>
  <si>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</si>
  <si>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</si>
  <si>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</si>
  <si>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</si>
  <si>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</si>
  <si>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</si>
  <si>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</si>
  <si>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</si>
  <si>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</si>
  <si>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</si>
  <si>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</si>
  <si>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</si>
  <si>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</si>
  <si>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</si>
  <si>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</si>
  <si>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</si>
  <si>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</si>
  <si>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</si>
  <si>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</si>
  <si>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</si>
  <si>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</si>
  <si>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</si>
  <si>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</si>
  <si>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</si>
  <si>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</si>
  <si>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</si>
  <si>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</si>
  <si>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</si>
  <si>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</si>
  <si>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</si>
  <si>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</si>
  <si>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</si>
  <si>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</si>
  <si>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</si>
  <si>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</si>
  <si>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</si>
  <si>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</si>
  <si>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</si>
  <si>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</si>
  <si>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</si>
  <si>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</si>
  <si>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</si>
  <si>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</si>
  <si>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</si>
  <si>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</si>
  <si>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</si>
  <si>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</si>
  <si>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</si>
  <si>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</si>
  <si>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</si>
  <si>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</si>
  <si>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</si>
  <si>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</si>
  <si>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</si>
  <si>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</si>
  <si>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</si>
  <si>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</si>
  <si>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</si>
  <si>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</si>
  <si>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</si>
  <si>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</si>
  <si>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</si>
  <si>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</si>
  <si>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</si>
  <si>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</si>
  <si>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</si>
  <si>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</si>
  <si>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</si>
  <si>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</si>
  <si>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</si>
  <si>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</si>
  <si>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</si>
  <si>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</si>
  <si>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</si>
  <si>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</si>
  <si>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</si>
  <si>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</si>
  <si>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</si>
  <si>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</si>
  <si>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</si>
  <si>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</si>
  <si>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</si>
  <si>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</si>
  <si>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</si>
  <si>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</si>
  <si>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</si>
  <si>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</si>
  <si>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</si>
  <si>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</si>
  <si>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</si>
  <si>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</si>
  <si>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</si>
  <si>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</si>
  <si>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</si>
  <si>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</si>
  <si>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</si>
  <si>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</si>
  <si>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</si>
  <si>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</si>
  <si>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</si>
  <si>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</si>
  <si>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</si>
  <si>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</si>
  <si>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</si>
  <si>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</si>
  <si>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</si>
  <si>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</si>
  <si>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</si>
  <si>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</si>
  <si>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</si>
  <si>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</si>
  <si>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</si>
  <si>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</si>
  <si>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</si>
  <si>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</si>
  <si>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</si>
  <si>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</si>
  <si>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</si>
  <si>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</si>
  <si>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</si>
  <si>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</si>
  <si>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</si>
  <si>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</si>
  <si>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</si>
  <si>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</si>
  <si>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</si>
  <si>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</si>
  <si>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</si>
  <si>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</si>
  <si>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</si>
  <si>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</si>
  <si>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</si>
  <si>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</si>
  <si>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</si>
  <si>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</si>
  <si>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</si>
  <si>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</si>
  <si>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</si>
  <si>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</si>
  <si>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</si>
  <si>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</si>
  <si>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</si>
  <si>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</si>
  <si>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</si>
  <si>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</si>
  <si>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</si>
  <si>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</si>
  <si>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</si>
  <si>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</si>
  <si>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</si>
  <si>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</si>
  <si>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</si>
  <si>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</si>
  <si>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</si>
  <si>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</si>
  <si>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</si>
  <si>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</si>
  <si>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</si>
  <si>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</si>
  <si>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</si>
  <si>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</si>
  <si>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</si>
  <si>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</si>
  <si>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</si>
  <si>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</si>
  <si>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</si>
  <si>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</si>
  <si>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</si>
  <si>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</si>
  <si>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</si>
  <si>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</si>
  <si>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</si>
  <si>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</si>
  <si>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</si>
  <si>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</si>
  <si>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</si>
  <si>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</si>
  <si>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</si>
  <si>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</si>
  <si>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</si>
  <si>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</si>
  <si>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</si>
  <si>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</si>
  <si>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</si>
  <si>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</si>
  <si>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</si>
  <si>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</si>
  <si>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</si>
  <si>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</si>
  <si>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</si>
  <si>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</si>
  <si>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</si>
  <si>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</si>
  <si>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</si>
  <si>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</si>
  <si>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</si>
  <si>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</si>
  <si>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</si>
  <si>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</si>
  <si>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</si>
  <si>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</si>
  <si>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</si>
  <si>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</si>
  <si>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</si>
  <si>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</si>
  <si>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</si>
  <si>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</si>
  <si>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</si>
  <si>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</si>
  <si>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</si>
  <si>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</si>
  <si>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</si>
  <si>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</si>
  <si>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</si>
  <si>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</si>
  <si>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</si>
  <si>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</si>
  <si>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</si>
  <si>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</si>
  <si>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</si>
  <si>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</si>
  <si>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</si>
  <si>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</si>
  <si>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</si>
  <si>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</si>
  <si>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</si>
  <si>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</si>
  <si>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</si>
  <si>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</si>
  <si>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</si>
  <si>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</si>
  <si>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</si>
  <si>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</si>
  <si>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</si>
  <si>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</si>
  <si>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</si>
  <si>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</si>
  <si>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</si>
  <si>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</si>
  <si>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</si>
  <si>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</si>
  <si>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</si>
  <si>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</si>
  <si>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</si>
  <si>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</si>
  <si>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</si>
  <si>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</si>
  <si>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</si>
  <si>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</si>
  <si>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</si>
  <si>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</si>
  <si>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</si>
  <si>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</si>
  <si>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</si>
  <si>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</si>
  <si>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</si>
  <si>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</si>
  <si>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</si>
  <si>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</si>
  <si>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</si>
  <si>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</si>
  <si>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</si>
  <si>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</si>
  <si>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</si>
  <si>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</si>
  <si>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</si>
  <si>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</si>
  <si>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</si>
  <si>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</si>
  <si>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</si>
  <si>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</si>
  <si>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</si>
  <si>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</si>
  <si>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</si>
  <si>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</si>
  <si>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</si>
  <si>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</si>
  <si>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</si>
  <si>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</si>
  <si>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</si>
  <si>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</si>
  <si>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</si>
  <si>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</si>
  <si>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</si>
  <si>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</si>
  <si>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</si>
  <si>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</si>
  <si>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</si>
  <si>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</si>
  <si>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</si>
  <si>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</si>
  <si>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</si>
  <si>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</si>
  <si>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</si>
  <si>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</si>
  <si>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</si>
  <si>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</si>
  <si>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</si>
  <si>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</si>
  <si>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</si>
  <si>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</si>
  <si>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</si>
  <si>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</si>
  <si>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</si>
  <si>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</si>
  <si>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</si>
  <si>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</si>
  <si>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</si>
  <si>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</si>
  <si>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</si>
  <si>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</si>
  <si>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</si>
  <si>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</si>
  <si>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</si>
  <si>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</si>
  <si>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</si>
  <si>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</si>
  <si>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</si>
  <si>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</si>
  <si>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</si>
  <si>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</si>
  <si>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</si>
  <si>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</si>
  <si>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</si>
  <si>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</si>
  <si>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</si>
  <si>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</si>
  <si>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</si>
  <si>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</si>
  <si>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</si>
  <si>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</si>
  <si>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</si>
  <si>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</si>
  <si>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</si>
  <si>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</si>
  <si>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</si>
  <si>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</si>
  <si>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</si>
  <si>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</si>
  <si>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</si>
  <si>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</si>
  <si>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</si>
  <si>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</si>
  <si>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</si>
  <si>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</si>
  <si>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</si>
  <si>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</si>
  <si>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</si>
  <si>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</si>
  <si>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</si>
  <si>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</si>
  <si>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</si>
  <si>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</si>
  <si>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</si>
  <si>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</si>
  <si>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</si>
  <si>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</si>
  <si>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</si>
  <si>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</si>
  <si>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</si>
  <si>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</si>
  <si>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</si>
  <si>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</si>
  <si>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</si>
  <si>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</si>
  <si>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</si>
  <si>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</si>
  <si>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</si>
  <si>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</si>
  <si>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</si>
  <si>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</si>
  <si>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</si>
  <si>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</si>
  <si>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</si>
  <si>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</si>
  <si>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</si>
  <si>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</si>
  <si>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</si>
  <si>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</si>
  <si>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</si>
  <si>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</si>
  <si>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</si>
  <si>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Приобретение кабельной электротехнической лаборатории на базе ГАЗ-2705 или эквивалент - 2 шт.</t>
  </si>
  <si>
    <t>Пермский край, Кунгурский муниципальный округ</t>
  </si>
  <si>
    <t>Приобретение</t>
  </si>
  <si>
    <t>МВ×А-0; км ВЛ
 1-цеп-0; км ВЛ
 2-цеп-0; км КЛ-0; т.у.-0; шт-2</t>
  </si>
  <si>
    <t>И</t>
  </si>
  <si>
    <t>Коммерческое предложение</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</si>
  <si>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</si>
  <si>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</si>
  <si>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</si>
  <si>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</si>
  <si>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</si>
  <si>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</si>
  <si>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</si>
  <si>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</si>
  <si>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</si>
  <si>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</si>
  <si>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</si>
  <si>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</si>
  <si>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</si>
  <si>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</si>
  <si>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</si>
  <si>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</si>
  <si>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12,41 млн.руб с НДС</t>
  </si>
  <si>
    <t>10,34 млн.руб без НДС</t>
  </si>
  <si>
    <t>выделение этапов не предусматривается</t>
  </si>
  <si>
    <t>15.12.2025</t>
  </si>
  <si>
    <t>Прочие инвестиционные проекты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</si>
</sst>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2509155.8475816036</c:v>
                </c:pt>
                <c:pt idx="3">
                  <c:v>4177819.6320897522</c:v>
                </c:pt>
                <c:pt idx="4">
                  <c:v>6010154.0131126856</c:v>
                </c:pt>
                <c:pt idx="5">
                  <c:v>8022461.9612818863</c:v>
                </c:pt>
                <c:pt idx="6">
                  <c:v>10232693.210070625</c:v>
                </c:pt>
                <c:pt idx="7">
                  <c:v>12660612.593422022</c:v>
                </c:pt>
                <c:pt idx="8">
                  <c:v>15327985.76465524</c:v>
                </c:pt>
                <c:pt idx="9">
                  <c:v>18258784.106151775</c:v>
                </c:pt>
                <c:pt idx="10">
                  <c:v>21479410.828963377</c:v>
                </c:pt>
                <c:pt idx="11">
                  <c:v>25018950.471103221</c:v>
                </c:pt>
                <c:pt idx="12">
                  <c:v>28909444.234996498</c:v>
                </c:pt>
                <c:pt idx="13">
                  <c:v>33186193.860714186</c:v>
                </c:pt>
                <c:pt idx="14">
                  <c:v>37888097.014780894</c:v>
                </c:pt>
                <c:pt idx="15">
                  <c:v>43058017.487395883</c:v>
                </c:pt>
                <c:pt idx="16">
                  <c:v>48743193.837000966</c:v>
                </c:pt>
              </c:numCache>
            </c:numRef>
          </c:val>
          <c:smooth val="0"/>
          <c:extLst>
            <c:ext xmlns:c16="http://schemas.microsoft.com/office/drawing/2014/chart" uri="{C3380CC4-5D6E-409C-BE32-E72D297353CC}">
              <c16:uniqueId val="{00000000-3A57-4027-A0AB-E4ED46A97FC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1531780.5927068957</c:v>
                </c:pt>
                <c:pt idx="3">
                  <c:v>1476693.6146089812</c:v>
                </c:pt>
                <c:pt idx="4">
                  <c:v>1434986.5933298878</c:v>
                </c:pt>
                <c:pt idx="5">
                  <c:v>1394630.3500313614</c:v>
                </c:pt>
                <c:pt idx="6">
                  <c:v>1355576.217384309</c:v>
                </c:pt>
                <c:pt idx="7">
                  <c:v>1317777.3691196248</c:v>
                </c:pt>
                <c:pt idx="8">
                  <c:v>1281188.7537214048</c:v>
                </c:pt>
                <c:pt idx="9">
                  <c:v>1245767.0297266417</c:v>
                </c:pt>
                <c:pt idx="10">
                  <c:v>1211470.5027117946</c:v>
                </c:pt>
                <c:pt idx="11">
                  <c:v>1178259.0640245532</c:v>
                </c:pt>
                <c:pt idx="12">
                  <c:v>1146094.1313003132</c:v>
                </c:pt>
                <c:pt idx="13">
                  <c:v>1114938.5907869025</c:v>
                </c:pt>
                <c:pt idx="14">
                  <c:v>1084756.7414876122</c:v>
                </c:pt>
                <c:pt idx="15">
                  <c:v>1055514.2411212218</c:v>
                </c:pt>
                <c:pt idx="16">
                  <c:v>1027178.0538882064</c:v>
                </c:pt>
              </c:numCache>
            </c:numRef>
          </c:val>
          <c:smooth val="0"/>
          <c:extLst>
            <c:ext xmlns:c16="http://schemas.microsoft.com/office/drawing/2014/chart" uri="{C3380CC4-5D6E-409C-BE32-E72D297353CC}">
              <c16:uniqueId val="{00000001-3A57-4027-A0AB-E4ED46A97FC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4665851D-CD7C-4658-BCB9-6AD4AF4438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2509155.8475816036</v>
          </cell>
          <cell r="E83">
            <v>4177819.6320897522</v>
          </cell>
          <cell r="F83">
            <v>6010154.0131126856</v>
          </cell>
          <cell r="G83">
            <v>8022461.9612818863</v>
          </cell>
          <cell r="H83">
            <v>10232693.210070625</v>
          </cell>
          <cell r="I83">
            <v>12660612.593422022</v>
          </cell>
          <cell r="J83">
            <v>15327985.76465524</v>
          </cell>
          <cell r="K83">
            <v>18258784.106151775</v>
          </cell>
          <cell r="L83">
            <v>21479410.828963377</v>
          </cell>
          <cell r="M83">
            <v>25018950.471103221</v>
          </cell>
          <cell r="N83">
            <v>28909444.234996498</v>
          </cell>
          <cell r="O83">
            <v>33186193.860714186</v>
          </cell>
          <cell r="P83">
            <v>37888097.014780894</v>
          </cell>
          <cell r="Q83">
            <v>43058017.487395883</v>
          </cell>
          <cell r="R83">
            <v>48743193.837000966</v>
          </cell>
        </row>
        <row r="85">
          <cell r="A85" t="str">
            <v>Дисконтированный денежный поток (PV)</v>
          </cell>
          <cell r="B85">
            <v>0</v>
          </cell>
          <cell r="C85">
            <v>977375.2548747079</v>
          </cell>
          <cell r="D85">
            <v>1531780.5927068957</v>
          </cell>
          <cell r="E85">
            <v>1476693.6146089812</v>
          </cell>
          <cell r="F85">
            <v>1434986.5933298878</v>
          </cell>
          <cell r="G85">
            <v>1394630.3500313614</v>
          </cell>
          <cell r="H85">
            <v>1355576.217384309</v>
          </cell>
          <cell r="I85">
            <v>1317777.3691196248</v>
          </cell>
          <cell r="J85">
            <v>1281188.7537214048</v>
          </cell>
          <cell r="K85">
            <v>1245767.0297266417</v>
          </cell>
          <cell r="L85">
            <v>1211470.5027117946</v>
          </cell>
          <cell r="M85">
            <v>1178259.0640245532</v>
          </cell>
          <cell r="N85">
            <v>1146094.1313003132</v>
          </cell>
          <cell r="O85">
            <v>1114938.5907869025</v>
          </cell>
          <cell r="P85">
            <v>1084756.7414876122</v>
          </cell>
          <cell r="Q85">
            <v>1055514.2411212218</v>
          </cell>
          <cell r="R85">
            <v>1027178.0538882064</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C056E-A957-49BE-B206-8DF5FA5138FC}">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5681A-5E44-4F88-9D05-E9D5DF7AD9C6}">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O_К6_26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Приобретение кабельной электротехнической лаборатории на базе ГАЗ-2705 или эквивалент - 2 шт.</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032DE-AEAA-4CC4-B288-C7924AD4EB11}">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O_К6_26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Приобретение кабельной электротехнической лаборатории на базе ГАЗ-2705 или эквивалент - 2 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548</v>
      </c>
      <c r="D26" s="245">
        <v>2025</v>
      </c>
      <c r="E26" s="245">
        <v>0</v>
      </c>
      <c r="F26" s="245">
        <v>0</v>
      </c>
      <c r="G26" s="245">
        <v>0</v>
      </c>
      <c r="H26" s="245">
        <v>0</v>
      </c>
      <c r="I26" s="245">
        <v>0</v>
      </c>
      <c r="J26" s="245">
        <v>0</v>
      </c>
      <c r="K26" s="245">
        <v>0</v>
      </c>
      <c r="L26" s="245">
        <v>0</v>
      </c>
      <c r="M26" s="245">
        <v>0</v>
      </c>
      <c r="N26" s="245">
        <v>2</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62BCC-DFBA-4556-B845-C9F27A310B4F}">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O_К6_26</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Приобретение кабельной электротехнической лаборатории на базе ГАЗ-2705 или эквивалент - 2 шт.</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30.7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2025</v>
      </c>
    </row>
    <row r="26" spans="1:2" s="187" customFormat="1" ht="16.5" thickBot="1" x14ac:dyDescent="0.3">
      <c r="A26" s="261" t="s">
        <v>474</v>
      </c>
      <c r="B26" s="259" t="s">
        <v>526</v>
      </c>
    </row>
    <row r="27" spans="1:2" s="187" customFormat="1" ht="29.25" thickBot="1" x14ac:dyDescent="0.3">
      <c r="A27" s="262" t="s">
        <v>475</v>
      </c>
      <c r="B27" s="263">
        <v>24.328719999999997</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01C7C-7B12-444C-A71D-675E321E872D}">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O_К6_26</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Приобретение кабельной электротехнической лаборатории на базе ГАЗ-2705 или эквивалент - 2 шт.</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7F385-A885-4A5D-9692-CC38F38F3A1B}">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O_К6_26</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Приобретение кабельной электротехнической лаборатории на базе ГАЗ-2705 или эквивалент - 2 шт.</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C0CC3-FC18-41EC-A2C1-7EBE481FF47E}">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O_К6_26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Приобретение кабельной электротехнической лаборатории на базе ГАЗ-2705 или эквивалент - 2 шт.</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E4F52-FD68-48DF-9560-7B2AB9FFD8DF}">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O_К6_26</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Приобретение кабельной электротехнической лаборатории на базе ГАЗ-2705 или эквивалент - 2 шт.</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2025</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27997-A1FF-42B3-8343-3B534E15091C}">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O_К6_26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Приобретение кабельной электротехнической лаборатории на базе ГАЗ-2705 или эквивалент - 2 шт.</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E619B-539D-4FD0-BC44-F8CA6167CD3A}">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O_К6_26</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Приобретение кабельной электротехнической лаборатории на базе ГАЗ-2705 или эквивалент - 2 шт.</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64BA5-4DD4-4681-A681-225CE3AF6677}">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O_К6_26</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Приобретение кабельной электротехнической лаборатории на базе ГАЗ-2705 или эквивалент - 2 шт.</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24328.719999999998</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5994.596607999998</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20833703.500848826</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v>
      </c>
      <c r="E47" s="148">
        <f t="shared" si="0"/>
        <v>1.04</v>
      </c>
      <c r="F47" s="148">
        <f t="shared" si="0"/>
        <v>1.0816000000000001</v>
      </c>
      <c r="G47" s="148">
        <f t="shared" si="0"/>
        <v>1.1248640000000001</v>
      </c>
      <c r="H47" s="148">
        <f t="shared" si="0"/>
        <v>1.1698585600000002</v>
      </c>
      <c r="I47" s="148">
        <f t="shared" si="0"/>
        <v>1.2166529024000003</v>
      </c>
      <c r="J47" s="148">
        <f t="shared" si="0"/>
        <v>1.2653190184960004</v>
      </c>
      <c r="K47" s="148">
        <f t="shared" si="0"/>
        <v>1.3159317792358405</v>
      </c>
      <c r="L47" s="148">
        <f t="shared" si="0"/>
        <v>1.3685690504052741</v>
      </c>
      <c r="M47" s="148">
        <f t="shared" si="0"/>
        <v>1.4233118124214852</v>
      </c>
      <c r="N47" s="148">
        <f t="shared" si="0"/>
        <v>1.4802442849183446</v>
      </c>
      <c r="O47" s="148">
        <f t="shared" si="0"/>
        <v>1.5394540563150785</v>
      </c>
      <c r="P47" s="148">
        <f t="shared" si="0"/>
        <v>1.6010322185676817</v>
      </c>
      <c r="Q47" s="148">
        <f t="shared" si="0"/>
        <v>1.6650735073103891</v>
      </c>
      <c r="R47" s="148">
        <f t="shared" si="0"/>
        <v>1.7316764476028046</v>
      </c>
      <c r="S47" s="148">
        <f t="shared" si="0"/>
        <v>1.8009435055069167</v>
      </c>
      <c r="T47" s="148">
        <f t="shared" si="0"/>
        <v>1.8729812457271935</v>
      </c>
      <c r="U47" s="148">
        <f t="shared" si="0"/>
        <v>1.9479004955562813</v>
      </c>
      <c r="V47" s="148">
        <f t="shared" si="0"/>
        <v>2.0258165153785326</v>
      </c>
      <c r="W47" s="148">
        <f t="shared" si="0"/>
        <v>2.1068491759936738</v>
      </c>
    </row>
    <row r="48" spans="1:23" ht="12" customHeight="1" thickBot="1" x14ac:dyDescent="0.3">
      <c r="A48" s="142" t="s">
        <v>222</v>
      </c>
      <c r="B48" s="149">
        <f t="shared" ref="B48:W48" si="1">B47*B95</f>
        <v>0</v>
      </c>
      <c r="C48" s="149">
        <f>C47*C95</f>
        <v>1867174.4212495829</v>
      </c>
      <c r="D48" s="149">
        <f>D47*D95</f>
        <v>1921518.786545625</v>
      </c>
      <c r="E48" s="149">
        <f t="shared" si="1"/>
        <v>2109707.0759044704</v>
      </c>
      <c r="F48" s="149">
        <f t="shared" si="1"/>
        <v>2316620.6954877153</v>
      </c>
      <c r="G48" s="149">
        <f t="shared" si="1"/>
        <v>2544149.225941021</v>
      </c>
      <c r="H48" s="149">
        <f t="shared" si="1"/>
        <v>2794375.2455175621</v>
      </c>
      <c r="I48" s="149">
        <f t="shared" si="1"/>
        <v>3069594.2437095279</v>
      </c>
      <c r="J48" s="149">
        <f t="shared" si="1"/>
        <v>3372336.606840949</v>
      </c>
      <c r="K48" s="149">
        <f t="shared" si="1"/>
        <v>3705391.8926688707</v>
      </c>
      <c r="L48" s="149">
        <f t="shared" si="1"/>
        <v>4071835.6338997986</v>
      </c>
      <c r="M48" s="149">
        <f t="shared" si="1"/>
        <v>4475058.9358062567</v>
      </c>
      <c r="N48" s="149">
        <f t="shared" si="1"/>
        <v>4918801.1610807683</v>
      </c>
      <c r="O48" s="149">
        <f t="shared" si="1"/>
        <v>5407186.0259755272</v>
      </c>
      <c r="P48" s="149">
        <f t="shared" si="1"/>
        <v>5944761.4659596942</v>
      </c>
      <c r="Q48" s="149">
        <f t="shared" si="1"/>
        <v>6536543.6669300273</v>
      </c>
      <c r="R48" s="149">
        <f t="shared" si="1"/>
        <v>7188065.6998192165</v>
      </c>
      <c r="S48" s="149">
        <f t="shared" si="1"/>
        <v>7905431.2426852081</v>
      </c>
      <c r="T48" s="149">
        <f t="shared" si="1"/>
        <v>8695373.9255049061</v>
      </c>
      <c r="U48" s="149">
        <f t="shared" si="1"/>
        <v>9565322.8894579355</v>
      </c>
      <c r="V48" s="149">
        <f t="shared" si="1"/>
        <v>10523475.215047041</v>
      </c>
      <c r="W48" s="149">
        <f t="shared" si="1"/>
        <v>11578875.94259942</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1921518.786545625</v>
      </c>
      <c r="E57" s="158">
        <f t="shared" si="2"/>
        <v>2109707.0759044704</v>
      </c>
      <c r="F57" s="158">
        <f t="shared" si="2"/>
        <v>2316620.6954877153</v>
      </c>
      <c r="G57" s="158">
        <f t="shared" si="2"/>
        <v>2544149.225941021</v>
      </c>
      <c r="H57" s="158">
        <f t="shared" si="2"/>
        <v>2794375.2455175621</v>
      </c>
      <c r="I57" s="158">
        <f t="shared" si="2"/>
        <v>3069594.2437095279</v>
      </c>
      <c r="J57" s="158">
        <f t="shared" si="2"/>
        <v>3372336.606840949</v>
      </c>
      <c r="K57" s="158">
        <f t="shared" si="2"/>
        <v>3705391.8926688707</v>
      </c>
      <c r="L57" s="158">
        <f t="shared" si="2"/>
        <v>4071835.6338997986</v>
      </c>
      <c r="M57" s="158">
        <f t="shared" si="2"/>
        <v>4475058.9358062567</v>
      </c>
      <c r="N57" s="158">
        <f t="shared" si="2"/>
        <v>4918801.1610807683</v>
      </c>
      <c r="O57" s="158">
        <f t="shared" si="2"/>
        <v>5407186.0259755272</v>
      </c>
      <c r="P57" s="158">
        <f t="shared" si="2"/>
        <v>5944761.4659596942</v>
      </c>
      <c r="Q57" s="158">
        <f t="shared" si="2"/>
        <v>6536543.6669300273</v>
      </c>
      <c r="R57" s="158">
        <f t="shared" si="2"/>
        <v>7188065.6998192165</v>
      </c>
      <c r="S57" s="158">
        <f t="shared" si="2"/>
        <v>7905431.2426852081</v>
      </c>
      <c r="T57" s="158">
        <f t="shared" si="2"/>
        <v>8695373.9255049061</v>
      </c>
      <c r="U57" s="158">
        <f t="shared" si="2"/>
        <v>9565322.8894579355</v>
      </c>
      <c r="V57" s="158">
        <f t="shared" si="2"/>
        <v>10523475.215047041</v>
      </c>
      <c r="W57" s="158">
        <f t="shared" si="2"/>
        <v>11578875.94259942</v>
      </c>
    </row>
    <row r="58" spans="1:23" ht="12" customHeight="1" x14ac:dyDescent="0.25">
      <c r="A58" s="147" t="s">
        <v>230</v>
      </c>
      <c r="B58" s="159">
        <f t="shared" ref="B58:W58" si="3">SUM(B59:B63)</f>
        <v>0</v>
      </c>
      <c r="C58" s="159">
        <f t="shared" si="3"/>
        <v>0</v>
      </c>
      <c r="D58" s="159">
        <f t="shared" si="3"/>
        <v>0</v>
      </c>
      <c r="E58" s="159">
        <f t="shared" si="3"/>
        <v>527.58567085714276</v>
      </c>
      <c r="F58" s="159">
        <f t="shared" si="3"/>
        <v>512.29333257142855</v>
      </c>
      <c r="G58" s="159">
        <f t="shared" si="3"/>
        <v>497.00099428571423</v>
      </c>
      <c r="H58" s="159">
        <f t="shared" si="3"/>
        <v>481.70865600000002</v>
      </c>
      <c r="I58" s="159">
        <f t="shared" si="3"/>
        <v>466.41631771428564</v>
      </c>
      <c r="J58" s="159">
        <f t="shared" si="3"/>
        <v>451.12397942857143</v>
      </c>
      <c r="K58" s="159">
        <f t="shared" si="3"/>
        <v>435.83164114285705</v>
      </c>
      <c r="L58" s="159">
        <f t="shared" si="3"/>
        <v>420.53930285714284</v>
      </c>
      <c r="M58" s="159">
        <f t="shared" si="3"/>
        <v>405.24696457142846</v>
      </c>
      <c r="N58" s="159">
        <f t="shared" si="3"/>
        <v>389.95462628571426</v>
      </c>
      <c r="O58" s="159">
        <f t="shared" si="3"/>
        <v>374.66228799999988</v>
      </c>
      <c r="P58" s="159">
        <f t="shared" si="3"/>
        <v>359.36994971428561</v>
      </c>
      <c r="Q58" s="159">
        <f t="shared" si="3"/>
        <v>344.07761142857129</v>
      </c>
      <c r="R58" s="159">
        <f t="shared" si="3"/>
        <v>328.78527314285702</v>
      </c>
      <c r="S58" s="159">
        <f t="shared" si="3"/>
        <v>313.4929348571427</v>
      </c>
      <c r="T58" s="159">
        <f t="shared" si="3"/>
        <v>298.20059657142843</v>
      </c>
      <c r="U58" s="159">
        <f t="shared" si="3"/>
        <v>282.90825828571411</v>
      </c>
      <c r="V58" s="159">
        <f t="shared" si="3"/>
        <v>267.61591999999985</v>
      </c>
      <c r="W58" s="159">
        <f t="shared" si="3"/>
        <v>252.32358171428555</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0</v>
      </c>
      <c r="E63" s="155">
        <f t="shared" si="8"/>
        <v>527.58567085714276</v>
      </c>
      <c r="F63" s="155">
        <f t="shared" si="8"/>
        <v>512.29333257142855</v>
      </c>
      <c r="G63" s="155">
        <f t="shared" si="8"/>
        <v>497.00099428571423</v>
      </c>
      <c r="H63" s="155">
        <f t="shared" si="8"/>
        <v>481.70865600000002</v>
      </c>
      <c r="I63" s="155">
        <f t="shared" si="8"/>
        <v>466.41631771428564</v>
      </c>
      <c r="J63" s="155">
        <f t="shared" si="8"/>
        <v>451.12397942857143</v>
      </c>
      <c r="K63" s="155">
        <f t="shared" si="8"/>
        <v>435.83164114285705</v>
      </c>
      <c r="L63" s="155">
        <f t="shared" si="8"/>
        <v>420.53930285714284</v>
      </c>
      <c r="M63" s="155">
        <f t="shared" si="8"/>
        <v>405.24696457142846</v>
      </c>
      <c r="N63" s="155">
        <f t="shared" si="8"/>
        <v>389.95462628571426</v>
      </c>
      <c r="O63" s="155">
        <f t="shared" si="8"/>
        <v>374.66228799999988</v>
      </c>
      <c r="P63" s="155">
        <f t="shared" si="8"/>
        <v>359.36994971428561</v>
      </c>
      <c r="Q63" s="155">
        <f t="shared" si="8"/>
        <v>344.07761142857129</v>
      </c>
      <c r="R63" s="155">
        <f t="shared" si="8"/>
        <v>328.78527314285702</v>
      </c>
      <c r="S63" s="155">
        <f t="shared" si="8"/>
        <v>313.4929348571427</v>
      </c>
      <c r="T63" s="155">
        <f t="shared" si="8"/>
        <v>298.20059657142843</v>
      </c>
      <c r="U63" s="155">
        <f t="shared" si="8"/>
        <v>282.90825828571411</v>
      </c>
      <c r="V63" s="155">
        <f t="shared" si="8"/>
        <v>267.61591999999985</v>
      </c>
      <c r="W63" s="155">
        <f t="shared" si="8"/>
        <v>252.32358171428555</v>
      </c>
    </row>
    <row r="64" spans="1:23" ht="30.75" customHeight="1" x14ac:dyDescent="0.25">
      <c r="A64" s="163" t="s">
        <v>236</v>
      </c>
      <c r="B64" s="159">
        <f t="shared" ref="B64:W64" si="9">B57-B58</f>
        <v>0</v>
      </c>
      <c r="C64" s="159">
        <f t="shared" si="9"/>
        <v>1867174.4212495829</v>
      </c>
      <c r="D64" s="159">
        <f t="shared" si="9"/>
        <v>1921518.786545625</v>
      </c>
      <c r="E64" s="159">
        <f t="shared" si="9"/>
        <v>2109179.4902336132</v>
      </c>
      <c r="F64" s="159">
        <f t="shared" si="9"/>
        <v>2316108.4021551437</v>
      </c>
      <c r="G64" s="159">
        <f t="shared" si="9"/>
        <v>2543652.2249467354</v>
      </c>
      <c r="H64" s="159">
        <f t="shared" si="9"/>
        <v>2793893.5368615622</v>
      </c>
      <c r="I64" s="159">
        <f t="shared" si="9"/>
        <v>3069127.8273918135</v>
      </c>
      <c r="J64" s="159">
        <f t="shared" si="9"/>
        <v>3371885.4828615203</v>
      </c>
      <c r="K64" s="159">
        <f t="shared" si="9"/>
        <v>3704956.061027728</v>
      </c>
      <c r="L64" s="159">
        <f t="shared" si="9"/>
        <v>4071415.0945969415</v>
      </c>
      <c r="M64" s="159">
        <f t="shared" si="9"/>
        <v>4474653.6888416857</v>
      </c>
      <c r="N64" s="159">
        <f t="shared" si="9"/>
        <v>4918411.2064544829</v>
      </c>
      <c r="O64" s="159">
        <f t="shared" si="9"/>
        <v>5406811.3636875274</v>
      </c>
      <c r="P64" s="159">
        <f t="shared" si="9"/>
        <v>5944402.09600998</v>
      </c>
      <c r="Q64" s="159">
        <f t="shared" si="9"/>
        <v>6536199.5893185986</v>
      </c>
      <c r="R64" s="159">
        <f t="shared" si="9"/>
        <v>7187736.9145460734</v>
      </c>
      <c r="S64" s="159">
        <f t="shared" si="9"/>
        <v>7905117.7497503506</v>
      </c>
      <c r="T64" s="159">
        <f t="shared" si="9"/>
        <v>8695075.7249083351</v>
      </c>
      <c r="U64" s="159">
        <f t="shared" si="9"/>
        <v>9565039.9811996501</v>
      </c>
      <c r="V64" s="159">
        <f t="shared" si="9"/>
        <v>10523207.599127041</v>
      </c>
      <c r="W64" s="159">
        <f t="shared" si="9"/>
        <v>11578623.619017705</v>
      </c>
    </row>
    <row r="65" spans="1:23" ht="11.25" customHeight="1" x14ac:dyDescent="0.25">
      <c r="A65" s="124" t="s">
        <v>237</v>
      </c>
      <c r="B65" s="162">
        <f t="shared" ref="B65:W65" si="10">IF(AND(B45&gt;$B$92,B45&lt;=$B$92+$B$27),$B$25/$B$27,0)</f>
        <v>0</v>
      </c>
      <c r="C65" s="162">
        <f t="shared" si="10"/>
        <v>0</v>
      </c>
      <c r="D65" s="162">
        <f t="shared" si="10"/>
        <v>0</v>
      </c>
      <c r="E65" s="162">
        <f t="shared" si="10"/>
        <v>695.1062857142856</v>
      </c>
      <c r="F65" s="162">
        <f t="shared" si="10"/>
        <v>695.1062857142856</v>
      </c>
      <c r="G65" s="162">
        <f t="shared" si="10"/>
        <v>695.1062857142856</v>
      </c>
      <c r="H65" s="162">
        <f t="shared" si="10"/>
        <v>695.1062857142856</v>
      </c>
      <c r="I65" s="162">
        <f t="shared" si="10"/>
        <v>695.1062857142856</v>
      </c>
      <c r="J65" s="162">
        <f t="shared" si="10"/>
        <v>695.1062857142856</v>
      </c>
      <c r="K65" s="162">
        <f t="shared" si="10"/>
        <v>695.1062857142856</v>
      </c>
      <c r="L65" s="162">
        <f t="shared" si="10"/>
        <v>695.1062857142856</v>
      </c>
      <c r="M65" s="162">
        <f t="shared" si="10"/>
        <v>695.1062857142856</v>
      </c>
      <c r="N65" s="162">
        <f t="shared" si="10"/>
        <v>695.1062857142856</v>
      </c>
      <c r="O65" s="162">
        <f t="shared" si="10"/>
        <v>695.1062857142856</v>
      </c>
      <c r="P65" s="162">
        <f t="shared" si="10"/>
        <v>695.1062857142856</v>
      </c>
      <c r="Q65" s="162">
        <f t="shared" si="10"/>
        <v>695.1062857142856</v>
      </c>
      <c r="R65" s="162">
        <f t="shared" si="10"/>
        <v>695.1062857142856</v>
      </c>
      <c r="S65" s="162">
        <f t="shared" si="10"/>
        <v>695.1062857142856</v>
      </c>
      <c r="T65" s="162">
        <f t="shared" si="10"/>
        <v>695.1062857142856</v>
      </c>
      <c r="U65" s="162">
        <f t="shared" si="10"/>
        <v>695.1062857142856</v>
      </c>
      <c r="V65" s="162">
        <f t="shared" si="10"/>
        <v>695.1062857142856</v>
      </c>
      <c r="W65" s="162">
        <f t="shared" si="10"/>
        <v>695.1062857142856</v>
      </c>
    </row>
    <row r="66" spans="1:23" ht="11.25" customHeight="1" x14ac:dyDescent="0.25">
      <c r="A66" s="124" t="s">
        <v>238</v>
      </c>
      <c r="B66" s="162">
        <f>IF(AND(B45&gt;$B$92,B45&lt;=$B$92+$B$27),B65,0)</f>
        <v>0</v>
      </c>
      <c r="C66" s="162">
        <f t="shared" ref="C66:W66" si="11">IF(AND(C45&gt;$B$92,C45&lt;=$B$92+$B$27),C65+B66,0)</f>
        <v>0</v>
      </c>
      <c r="D66" s="162">
        <f t="shared" si="11"/>
        <v>0</v>
      </c>
      <c r="E66" s="162">
        <f t="shared" si="11"/>
        <v>695.1062857142856</v>
      </c>
      <c r="F66" s="162">
        <f t="shared" si="11"/>
        <v>1390.2125714285712</v>
      </c>
      <c r="G66" s="162">
        <f t="shared" si="11"/>
        <v>2085.3188571428568</v>
      </c>
      <c r="H66" s="162">
        <f t="shared" si="11"/>
        <v>2780.4251428571424</v>
      </c>
      <c r="I66" s="162">
        <f t="shared" si="11"/>
        <v>3475.531428571428</v>
      </c>
      <c r="J66" s="162">
        <f t="shared" si="11"/>
        <v>4170.6377142857136</v>
      </c>
      <c r="K66" s="162">
        <f t="shared" si="11"/>
        <v>4865.7439999999988</v>
      </c>
      <c r="L66" s="162">
        <f t="shared" si="11"/>
        <v>5560.8502857142848</v>
      </c>
      <c r="M66" s="162">
        <f t="shared" si="11"/>
        <v>6255.9565714285709</v>
      </c>
      <c r="N66" s="162">
        <f t="shared" si="11"/>
        <v>6951.062857142857</v>
      </c>
      <c r="O66" s="162">
        <f t="shared" si="11"/>
        <v>7646.169142857143</v>
      </c>
      <c r="P66" s="162">
        <f t="shared" si="11"/>
        <v>8341.2754285714291</v>
      </c>
      <c r="Q66" s="162">
        <f t="shared" si="11"/>
        <v>9036.3817142857151</v>
      </c>
      <c r="R66" s="162">
        <f t="shared" si="11"/>
        <v>9731.4880000000012</v>
      </c>
      <c r="S66" s="162">
        <f t="shared" si="11"/>
        <v>10426.594285714287</v>
      </c>
      <c r="T66" s="162">
        <f t="shared" si="11"/>
        <v>11121.700571428573</v>
      </c>
      <c r="U66" s="162">
        <f t="shared" si="11"/>
        <v>11816.806857142859</v>
      </c>
      <c r="V66" s="162">
        <f t="shared" si="11"/>
        <v>12511.913142857145</v>
      </c>
      <c r="W66" s="162">
        <f t="shared" si="11"/>
        <v>13207.019428571431</v>
      </c>
    </row>
    <row r="67" spans="1:23" ht="25.5" customHeight="1" x14ac:dyDescent="0.25">
      <c r="A67" s="163" t="s">
        <v>239</v>
      </c>
      <c r="B67" s="159">
        <f t="shared" ref="B67:W67" si="12">B64-B65</f>
        <v>0</v>
      </c>
      <c r="C67" s="159">
        <f t="shared" si="12"/>
        <v>1867174.4212495829</v>
      </c>
      <c r="D67" s="159">
        <f>D64-D65</f>
        <v>1921518.786545625</v>
      </c>
      <c r="E67" s="159">
        <f t="shared" si="12"/>
        <v>2108484.3839478991</v>
      </c>
      <c r="F67" s="159">
        <f t="shared" si="12"/>
        <v>2315413.2958694296</v>
      </c>
      <c r="G67" s="159">
        <f t="shared" si="12"/>
        <v>2542957.1186610213</v>
      </c>
      <c r="H67" s="159">
        <f t="shared" si="12"/>
        <v>2793198.4305758481</v>
      </c>
      <c r="I67" s="159">
        <f t="shared" si="12"/>
        <v>3068432.7211060994</v>
      </c>
      <c r="J67" s="159">
        <f t="shared" si="12"/>
        <v>3371190.3765758062</v>
      </c>
      <c r="K67" s="159">
        <f t="shared" si="12"/>
        <v>3704260.9547420139</v>
      </c>
      <c r="L67" s="159">
        <f t="shared" si="12"/>
        <v>4070719.9883112274</v>
      </c>
      <c r="M67" s="159">
        <f t="shared" si="12"/>
        <v>4473958.5825559711</v>
      </c>
      <c r="N67" s="159">
        <f t="shared" si="12"/>
        <v>4917716.1001687683</v>
      </c>
      <c r="O67" s="159">
        <f t="shared" si="12"/>
        <v>5406116.2574018128</v>
      </c>
      <c r="P67" s="159">
        <f t="shared" si="12"/>
        <v>5943706.9897242654</v>
      </c>
      <c r="Q67" s="159">
        <f t="shared" si="12"/>
        <v>6535504.4830328841</v>
      </c>
      <c r="R67" s="159">
        <f t="shared" si="12"/>
        <v>7187041.8082603589</v>
      </c>
      <c r="S67" s="159">
        <f t="shared" si="12"/>
        <v>7904422.6434646361</v>
      </c>
      <c r="T67" s="159">
        <f t="shared" si="12"/>
        <v>8694380.6186226215</v>
      </c>
      <c r="U67" s="159">
        <f t="shared" si="12"/>
        <v>9564344.8749139365</v>
      </c>
      <c r="V67" s="159">
        <f t="shared" si="12"/>
        <v>10522512.492841328</v>
      </c>
      <c r="W67" s="159">
        <f t="shared" si="12"/>
        <v>11577928.512731992</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1921518.786545625</v>
      </c>
      <c r="E69" s="158">
        <f>E67+E68</f>
        <v>2108484.3839478991</v>
      </c>
      <c r="F69" s="158">
        <f t="shared" ref="F69:W69" si="14">F67-F68</f>
        <v>2315413.2958694296</v>
      </c>
      <c r="G69" s="158">
        <f t="shared" si="14"/>
        <v>2542957.1186610213</v>
      </c>
      <c r="H69" s="158">
        <f t="shared" si="14"/>
        <v>2793198.4305758481</v>
      </c>
      <c r="I69" s="158">
        <f t="shared" si="14"/>
        <v>3068432.7211060994</v>
      </c>
      <c r="J69" s="158">
        <f t="shared" si="14"/>
        <v>3371190.3765758062</v>
      </c>
      <c r="K69" s="158">
        <f t="shared" si="14"/>
        <v>3704260.9547420139</v>
      </c>
      <c r="L69" s="158">
        <f t="shared" si="14"/>
        <v>4070719.9883112274</v>
      </c>
      <c r="M69" s="158">
        <f t="shared" si="14"/>
        <v>4473958.5825559711</v>
      </c>
      <c r="N69" s="158">
        <f t="shared" si="14"/>
        <v>4917716.1001687683</v>
      </c>
      <c r="O69" s="158">
        <f t="shared" si="14"/>
        <v>5406116.2574018128</v>
      </c>
      <c r="P69" s="158">
        <f t="shared" si="14"/>
        <v>5943706.9897242654</v>
      </c>
      <c r="Q69" s="158">
        <f t="shared" si="14"/>
        <v>6535504.4830328841</v>
      </c>
      <c r="R69" s="158">
        <f t="shared" si="14"/>
        <v>7187041.8082603589</v>
      </c>
      <c r="S69" s="158">
        <f t="shared" si="14"/>
        <v>7904422.6434646361</v>
      </c>
      <c r="T69" s="158">
        <f t="shared" si="14"/>
        <v>8694380.6186226215</v>
      </c>
      <c r="U69" s="158">
        <f t="shared" si="14"/>
        <v>9564344.8749139365</v>
      </c>
      <c r="V69" s="158">
        <f t="shared" si="14"/>
        <v>10522512.492841328</v>
      </c>
      <c r="W69" s="158">
        <f t="shared" si="14"/>
        <v>11577928.512731992</v>
      </c>
    </row>
    <row r="70" spans="1:23" ht="12" customHeight="1" x14ac:dyDescent="0.25">
      <c r="A70" s="124" t="s">
        <v>209</v>
      </c>
      <c r="B70" s="155">
        <f t="shared" ref="B70:W70" si="15">-IF(B69&gt;0, B69*$B$35, 0)</f>
        <v>0</v>
      </c>
      <c r="C70" s="155">
        <f t="shared" si="15"/>
        <v>-373434.88424991659</v>
      </c>
      <c r="D70" s="155">
        <f t="shared" si="15"/>
        <v>-384303.75730912504</v>
      </c>
      <c r="E70" s="155">
        <f t="shared" si="15"/>
        <v>-421696.87678957987</v>
      </c>
      <c r="F70" s="155">
        <f t="shared" si="15"/>
        <v>-463082.65917388594</v>
      </c>
      <c r="G70" s="155">
        <f t="shared" si="15"/>
        <v>-508591.4237322043</v>
      </c>
      <c r="H70" s="155">
        <f t="shared" si="15"/>
        <v>-558639.68611516966</v>
      </c>
      <c r="I70" s="155">
        <f t="shared" si="15"/>
        <v>-613686.54422121996</v>
      </c>
      <c r="J70" s="155">
        <f t="shared" si="15"/>
        <v>-674238.07531516126</v>
      </c>
      <c r="K70" s="155">
        <f t="shared" si="15"/>
        <v>-740852.19094840286</v>
      </c>
      <c r="L70" s="155">
        <f t="shared" si="15"/>
        <v>-814143.99766224553</v>
      </c>
      <c r="M70" s="155">
        <f t="shared" si="15"/>
        <v>-894791.71651119424</v>
      </c>
      <c r="N70" s="155">
        <f t="shared" si="15"/>
        <v>-983543.22003375366</v>
      </c>
      <c r="O70" s="155">
        <f t="shared" si="15"/>
        <v>-1081223.2514803626</v>
      </c>
      <c r="P70" s="155">
        <f t="shared" si="15"/>
        <v>-1188741.3979448532</v>
      </c>
      <c r="Q70" s="155">
        <f t="shared" si="15"/>
        <v>-1307100.8966065769</v>
      </c>
      <c r="R70" s="155">
        <f t="shared" si="15"/>
        <v>-1437408.3616520718</v>
      </c>
      <c r="S70" s="155">
        <f t="shared" si="15"/>
        <v>-1580884.5286929272</v>
      </c>
      <c r="T70" s="155">
        <f t="shared" si="15"/>
        <v>-1738876.1237245244</v>
      </c>
      <c r="U70" s="155">
        <f t="shared" si="15"/>
        <v>-1912868.9749827874</v>
      </c>
      <c r="V70" s="155">
        <f t="shared" si="15"/>
        <v>-2104502.4985682657</v>
      </c>
      <c r="W70" s="155">
        <f t="shared" si="15"/>
        <v>-2315585.7025463986</v>
      </c>
    </row>
    <row r="71" spans="1:23" ht="12.75" customHeight="1" thickBot="1" x14ac:dyDescent="0.3">
      <c r="A71" s="164" t="s">
        <v>242</v>
      </c>
      <c r="B71" s="165">
        <f t="shared" ref="B71:W71" si="16">B69+B70</f>
        <v>0</v>
      </c>
      <c r="C71" s="165">
        <f>C69+C70</f>
        <v>1493739.5369996664</v>
      </c>
      <c r="D71" s="165">
        <f t="shared" si="16"/>
        <v>1537215.0292364999</v>
      </c>
      <c r="E71" s="165">
        <f t="shared" si="16"/>
        <v>1686787.5071583192</v>
      </c>
      <c r="F71" s="165">
        <f t="shared" si="16"/>
        <v>1852330.6366955438</v>
      </c>
      <c r="G71" s="165">
        <f t="shared" si="16"/>
        <v>2034365.694928817</v>
      </c>
      <c r="H71" s="165">
        <f t="shared" si="16"/>
        <v>2234558.7444606787</v>
      </c>
      <c r="I71" s="165">
        <f t="shared" si="16"/>
        <v>2454746.1768848794</v>
      </c>
      <c r="J71" s="165">
        <f t="shared" si="16"/>
        <v>2696952.301260645</v>
      </c>
      <c r="K71" s="165">
        <f t="shared" si="16"/>
        <v>2963408.763793611</v>
      </c>
      <c r="L71" s="165">
        <f t="shared" si="16"/>
        <v>3256575.9906489821</v>
      </c>
      <c r="M71" s="165">
        <f t="shared" si="16"/>
        <v>3579166.866044777</v>
      </c>
      <c r="N71" s="165">
        <f t="shared" si="16"/>
        <v>3934172.8801350147</v>
      </c>
      <c r="O71" s="165">
        <f t="shared" si="16"/>
        <v>4324893.0059214504</v>
      </c>
      <c r="P71" s="165">
        <f t="shared" si="16"/>
        <v>4754965.5917794127</v>
      </c>
      <c r="Q71" s="165">
        <f t="shared" si="16"/>
        <v>5228403.5864263074</v>
      </c>
      <c r="R71" s="165">
        <f t="shared" si="16"/>
        <v>5749633.4466082873</v>
      </c>
      <c r="S71" s="165">
        <f t="shared" si="16"/>
        <v>6323538.1147717088</v>
      </c>
      <c r="T71" s="165">
        <f t="shared" si="16"/>
        <v>6955504.4948980976</v>
      </c>
      <c r="U71" s="165">
        <f t="shared" si="16"/>
        <v>7651475.8999311496</v>
      </c>
      <c r="V71" s="165">
        <f t="shared" si="16"/>
        <v>8418009.9942730628</v>
      </c>
      <c r="W71" s="165">
        <f t="shared" si="16"/>
        <v>9262342.8101855926</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1921518.786545625</v>
      </c>
      <c r="E74" s="159">
        <f t="shared" si="18"/>
        <v>2108484.3839478991</v>
      </c>
      <c r="F74" s="159">
        <f t="shared" si="18"/>
        <v>2315413.2958694296</v>
      </c>
      <c r="G74" s="159">
        <f t="shared" si="18"/>
        <v>2542957.1186610213</v>
      </c>
      <c r="H74" s="159">
        <f t="shared" si="18"/>
        <v>2793198.4305758481</v>
      </c>
      <c r="I74" s="159">
        <f t="shared" si="18"/>
        <v>3068432.7211060994</v>
      </c>
      <c r="J74" s="159">
        <f t="shared" si="18"/>
        <v>3371190.3765758062</v>
      </c>
      <c r="K74" s="159">
        <f t="shared" si="18"/>
        <v>3704260.9547420139</v>
      </c>
      <c r="L74" s="159">
        <f t="shared" si="18"/>
        <v>4070719.9883112274</v>
      </c>
      <c r="M74" s="159">
        <f t="shared" si="18"/>
        <v>4473958.5825559711</v>
      </c>
      <c r="N74" s="159">
        <f t="shared" si="18"/>
        <v>4917716.1001687683</v>
      </c>
      <c r="O74" s="159">
        <f t="shared" si="18"/>
        <v>5406116.2574018128</v>
      </c>
      <c r="P74" s="159">
        <f t="shared" si="18"/>
        <v>5943706.9897242654</v>
      </c>
      <c r="Q74" s="159">
        <f t="shared" si="18"/>
        <v>6535504.4830328841</v>
      </c>
      <c r="R74" s="159">
        <f t="shared" si="18"/>
        <v>7187041.8082603589</v>
      </c>
      <c r="S74" s="159">
        <f t="shared" si="18"/>
        <v>7904422.6434646361</v>
      </c>
      <c r="T74" s="159">
        <f t="shared" si="18"/>
        <v>8694380.6186226215</v>
      </c>
      <c r="U74" s="159">
        <f t="shared" si="18"/>
        <v>9564344.8749139365</v>
      </c>
      <c r="V74" s="159">
        <f t="shared" si="18"/>
        <v>10522512.492841328</v>
      </c>
      <c r="W74" s="159">
        <f t="shared" si="18"/>
        <v>11577928.512731992</v>
      </c>
    </row>
    <row r="75" spans="1:23" ht="12" customHeight="1" x14ac:dyDescent="0.25">
      <c r="A75" s="124" t="s">
        <v>237</v>
      </c>
      <c r="B75" s="155">
        <f t="shared" ref="B75:W75" si="19">B65</f>
        <v>0</v>
      </c>
      <c r="C75" s="155">
        <f t="shared" si="19"/>
        <v>0</v>
      </c>
      <c r="D75" s="155">
        <f t="shared" si="19"/>
        <v>0</v>
      </c>
      <c r="E75" s="155">
        <f t="shared" si="19"/>
        <v>695.1062857142856</v>
      </c>
      <c r="F75" s="155">
        <f t="shared" si="19"/>
        <v>695.1062857142856</v>
      </c>
      <c r="G75" s="155">
        <f t="shared" si="19"/>
        <v>695.1062857142856</v>
      </c>
      <c r="H75" s="155">
        <f t="shared" si="19"/>
        <v>695.1062857142856</v>
      </c>
      <c r="I75" s="155">
        <f t="shared" si="19"/>
        <v>695.1062857142856</v>
      </c>
      <c r="J75" s="155">
        <f t="shared" si="19"/>
        <v>695.1062857142856</v>
      </c>
      <c r="K75" s="155">
        <f t="shared" si="19"/>
        <v>695.1062857142856</v>
      </c>
      <c r="L75" s="155">
        <f t="shared" si="19"/>
        <v>695.1062857142856</v>
      </c>
      <c r="M75" s="155">
        <f t="shared" si="19"/>
        <v>695.1062857142856</v>
      </c>
      <c r="N75" s="155">
        <f t="shared" si="19"/>
        <v>695.1062857142856</v>
      </c>
      <c r="O75" s="155">
        <f t="shared" si="19"/>
        <v>695.1062857142856</v>
      </c>
      <c r="P75" s="155">
        <f t="shared" si="19"/>
        <v>695.1062857142856</v>
      </c>
      <c r="Q75" s="155">
        <f t="shared" si="19"/>
        <v>695.1062857142856</v>
      </c>
      <c r="R75" s="155">
        <f t="shared" si="19"/>
        <v>695.1062857142856</v>
      </c>
      <c r="S75" s="155">
        <f t="shared" si="19"/>
        <v>695.1062857142856</v>
      </c>
      <c r="T75" s="155">
        <f t="shared" si="19"/>
        <v>695.1062857142856</v>
      </c>
      <c r="U75" s="155">
        <f t="shared" si="19"/>
        <v>695.1062857142856</v>
      </c>
      <c r="V75" s="155">
        <f t="shared" si="19"/>
        <v>695.1062857142856</v>
      </c>
      <c r="W75" s="155">
        <f t="shared" si="19"/>
        <v>695.1062857142856</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-384303.75730912498</v>
      </c>
      <c r="E77" s="162">
        <f>IF(SUM($B$70:E70)+SUM($B$77:D77)&gt;0,0,SUM($B$70:E70)-SUM($B$77:D77))</f>
        <v>-421696.87678957987</v>
      </c>
      <c r="F77" s="162">
        <f>IF(SUM($B$70:F70)+SUM($B$77:E77)&gt;0,0,SUM($B$70:F70)-SUM($B$77:E77))</f>
        <v>-463082.65917388606</v>
      </c>
      <c r="G77" s="162">
        <f>IF(SUM($B$70:G70)+SUM($B$77:F77)&gt;0,0,SUM($B$70:G70)-SUM($B$77:F77))</f>
        <v>-508591.42373220436</v>
      </c>
      <c r="H77" s="162">
        <f>IF(SUM($B$70:H70)+SUM($B$77:G77)&gt;0,0,SUM($B$70:H70)-SUM($B$77:G77))</f>
        <v>-558639.6861151699</v>
      </c>
      <c r="I77" s="162">
        <f>IF(SUM($B$70:I70)+SUM($B$77:H77)&gt;0,0,SUM($B$70:I70)-SUM($B$77:H77))</f>
        <v>-613686.54422122007</v>
      </c>
      <c r="J77" s="162">
        <f>IF(SUM($B$70:J70)+SUM($B$77:I77)&gt;0,0,SUM($B$70:J70)-SUM($B$77:I77))</f>
        <v>-674238.07531516114</v>
      </c>
      <c r="K77" s="162">
        <f>IF(SUM($B$70:K70)+SUM($B$77:J77)&gt;0,0,SUM($B$70:K70)-SUM($B$77:J77))</f>
        <v>-740852.19094840251</v>
      </c>
      <c r="L77" s="162">
        <f>IF(SUM($B$70:L70)+SUM($B$77:K77)&gt;0,0,SUM($B$70:L70)-SUM($B$77:K77))</f>
        <v>-814143.9976622453</v>
      </c>
      <c r="M77" s="162">
        <f>IF(SUM($B$70:M70)+SUM($B$77:L77)&gt;0,0,SUM($B$70:M70)-SUM($B$77:L77))</f>
        <v>-894791.71651119459</v>
      </c>
      <c r="N77" s="162">
        <f>IF(SUM($B$70:N70)+SUM($B$77:M77)&gt;0,0,SUM($B$70:N70)-SUM($B$77:M77))</f>
        <v>-983543.22003375366</v>
      </c>
      <c r="O77" s="162">
        <f>IF(SUM($B$70:O70)+SUM($B$77:N77)&gt;0,0,SUM($B$70:O70)-SUM($B$77:N77))</f>
        <v>-1081223.2514803624</v>
      </c>
      <c r="P77" s="162">
        <f>IF(SUM($B$70:P70)+SUM($B$77:O77)&gt;0,0,SUM($B$70:P70)-SUM($B$77:O77))</f>
        <v>-1188741.3979448527</v>
      </c>
      <c r="Q77" s="162">
        <f>IF(SUM($B$70:Q70)+SUM($B$77:P77)&gt;0,0,SUM($B$70:Q70)-SUM($B$77:P77))</f>
        <v>-1307100.8966065776</v>
      </c>
      <c r="R77" s="162">
        <f>IF(SUM($B$70:R70)+SUM($B$77:Q77)&gt;0,0,SUM($B$70:R70)-SUM($B$77:Q77))</f>
        <v>-1437408.3616520725</v>
      </c>
      <c r="S77" s="162">
        <f>IF(SUM($B$70:S70)+SUM($B$77:R77)&gt;0,0,SUM($B$70:S70)-SUM($B$77:R77))</f>
        <v>-1580884.5286929272</v>
      </c>
      <c r="T77" s="162">
        <f>IF(SUM($B$70:T70)+SUM($B$77:S77)&gt;0,0,SUM($B$70:T70)-SUM($B$77:S77))</f>
        <v>-1738876.1237245239</v>
      </c>
      <c r="U77" s="162">
        <f>IF(SUM($B$70:U70)+SUM($B$77:T77)&gt;0,0,SUM($B$70:U70)-SUM($B$77:T77))</f>
        <v>-1912868.9749827869</v>
      </c>
      <c r="V77" s="162">
        <f>IF(SUM($B$70:V70)+SUM($B$77:U77)&gt;0,0,SUM($B$70:V70)-SUM($B$77:U77))</f>
        <v>-2104502.4985682666</v>
      </c>
      <c r="W77" s="162">
        <f>IF(SUM($B$70:W70)+SUM($B$77:V77)&gt;0,0,SUM($B$70:W70)-SUM($B$77:V77))</f>
        <v>-2315585.7025463991</v>
      </c>
    </row>
    <row r="78" spans="1:23" ht="12" customHeight="1" x14ac:dyDescent="0.25">
      <c r="A78" s="124" t="s">
        <v>244</v>
      </c>
      <c r="B78" s="155">
        <f t="shared" ref="B78:W78" si="21">(B57*0.2-B58*0.2)</f>
        <v>0</v>
      </c>
      <c r="C78" s="155">
        <f t="shared" si="21"/>
        <v>373434.88424991659</v>
      </c>
      <c r="D78" s="155">
        <f t="shared" si="21"/>
        <v>384303.75730912504</v>
      </c>
      <c r="E78" s="155">
        <f t="shared" si="21"/>
        <v>421835.89804672264</v>
      </c>
      <c r="F78" s="155">
        <f t="shared" si="21"/>
        <v>463221.68043102877</v>
      </c>
      <c r="G78" s="155">
        <f t="shared" si="21"/>
        <v>508730.44498934707</v>
      </c>
      <c r="H78" s="155">
        <f t="shared" si="21"/>
        <v>558778.70737231243</v>
      </c>
      <c r="I78" s="155">
        <f t="shared" si="21"/>
        <v>613825.56547836284</v>
      </c>
      <c r="J78" s="155">
        <f t="shared" si="21"/>
        <v>674377.09657230414</v>
      </c>
      <c r="K78" s="155">
        <f t="shared" si="21"/>
        <v>740991.21220554563</v>
      </c>
      <c r="L78" s="155">
        <f t="shared" si="21"/>
        <v>814283.0189193883</v>
      </c>
      <c r="M78" s="155">
        <f t="shared" si="21"/>
        <v>894930.73776833713</v>
      </c>
      <c r="N78" s="155">
        <f t="shared" si="21"/>
        <v>983682.24129089667</v>
      </c>
      <c r="O78" s="155">
        <f t="shared" si="21"/>
        <v>1081362.2727375054</v>
      </c>
      <c r="P78" s="155">
        <f t="shared" si="21"/>
        <v>1188880.4192019959</v>
      </c>
      <c r="Q78" s="155">
        <f t="shared" si="21"/>
        <v>1307239.9178637199</v>
      </c>
      <c r="R78" s="155">
        <f t="shared" si="21"/>
        <v>1437547.3829092148</v>
      </c>
      <c r="S78" s="155">
        <f t="shared" si="21"/>
        <v>1581023.5499500702</v>
      </c>
      <c r="T78" s="155">
        <f t="shared" si="21"/>
        <v>1739015.1449816672</v>
      </c>
      <c r="U78" s="155">
        <f t="shared" si="21"/>
        <v>1913007.9962399302</v>
      </c>
      <c r="V78" s="155">
        <f t="shared" si="21"/>
        <v>2104641.5198254082</v>
      </c>
      <c r="W78" s="155">
        <f t="shared" si="21"/>
        <v>2315724.7238035412</v>
      </c>
    </row>
    <row r="79" spans="1:23" ht="12" customHeight="1" x14ac:dyDescent="0.25">
      <c r="A79" s="124" t="s">
        <v>245</v>
      </c>
      <c r="B79" s="162">
        <f>-B57*(B37)</f>
        <v>0</v>
      </c>
      <c r="C79" s="162">
        <f t="shared" ref="C79:W79" si="22">-(C57-B57)*$B$37</f>
        <v>-186717.4421249583</v>
      </c>
      <c r="D79" s="162">
        <f t="shared" si="22"/>
        <v>-5434.436529604206</v>
      </c>
      <c r="E79" s="162">
        <f t="shared" si="22"/>
        <v>-18818.828935884547</v>
      </c>
      <c r="F79" s="162">
        <f t="shared" si="22"/>
        <v>-20691.361958324491</v>
      </c>
      <c r="G79" s="162">
        <f t="shared" si="22"/>
        <v>-22752.853045330572</v>
      </c>
      <c r="H79" s="162">
        <f t="shared" si="22"/>
        <v>-25022.601957654115</v>
      </c>
      <c r="I79" s="162">
        <f t="shared" si="22"/>
        <v>-27521.899819196577</v>
      </c>
      <c r="J79" s="162">
        <f t="shared" si="22"/>
        <v>-30274.236313142115</v>
      </c>
      <c r="K79" s="162">
        <f t="shared" si="22"/>
        <v>-33305.528582792169</v>
      </c>
      <c r="L79" s="162">
        <f t="shared" si="22"/>
        <v>-36644.374123092792</v>
      </c>
      <c r="M79" s="162">
        <f t="shared" si="22"/>
        <v>-40322.330190645815</v>
      </c>
      <c r="N79" s="162">
        <f t="shared" si="22"/>
        <v>-44374.222527451166</v>
      </c>
      <c r="O79" s="162">
        <f t="shared" si="22"/>
        <v>-48838.486489475894</v>
      </c>
      <c r="P79" s="162">
        <f t="shared" si="22"/>
        <v>-53757.543998416702</v>
      </c>
      <c r="Q79" s="162">
        <f t="shared" si="22"/>
        <v>-59178.220097033307</v>
      </c>
      <c r="R79" s="162">
        <f t="shared" si="22"/>
        <v>-65152.203288918921</v>
      </c>
      <c r="S79" s="162">
        <f t="shared" si="22"/>
        <v>-71736.554286599159</v>
      </c>
      <c r="T79" s="162">
        <f t="shared" si="22"/>
        <v>-78994.268281969809</v>
      </c>
      <c r="U79" s="162">
        <f t="shared" si="22"/>
        <v>-86994.896395302945</v>
      </c>
      <c r="V79" s="162">
        <f t="shared" si="22"/>
        <v>-95815.23255891056</v>
      </c>
      <c r="W79" s="162">
        <f t="shared" si="22"/>
        <v>-105540.07275523787</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1531780.5927068957</v>
      </c>
      <c r="E82" s="159">
        <f t="shared" si="24"/>
        <v>1668663.7845081487</v>
      </c>
      <c r="F82" s="159">
        <f t="shared" si="24"/>
        <v>1832334.3810229332</v>
      </c>
      <c r="G82" s="159">
        <f t="shared" si="24"/>
        <v>2012307.9481692004</v>
      </c>
      <c r="H82" s="159">
        <f t="shared" si="24"/>
        <v>2210231.2487887382</v>
      </c>
      <c r="I82" s="159">
        <f t="shared" si="24"/>
        <v>2427919.3833513968</v>
      </c>
      <c r="J82" s="159">
        <f t="shared" si="24"/>
        <v>2667373.1712332172</v>
      </c>
      <c r="K82" s="159">
        <f t="shared" si="24"/>
        <v>2930798.3414965332</v>
      </c>
      <c r="L82" s="159">
        <f t="shared" si="24"/>
        <v>3220626.7228116035</v>
      </c>
      <c r="M82" s="159">
        <f t="shared" si="24"/>
        <v>3539539.6421398451</v>
      </c>
      <c r="N82" s="159">
        <f t="shared" si="24"/>
        <v>3890493.7638932779</v>
      </c>
      <c r="O82" s="159">
        <f t="shared" si="24"/>
        <v>4276749.6257176893</v>
      </c>
      <c r="P82" s="159">
        <f t="shared" si="24"/>
        <v>4701903.1540667107</v>
      </c>
      <c r="Q82" s="159">
        <f t="shared" si="24"/>
        <v>5169920.4726149878</v>
      </c>
      <c r="R82" s="159">
        <f t="shared" si="24"/>
        <v>5685176.3496050816</v>
      </c>
      <c r="S82" s="159">
        <f t="shared" si="24"/>
        <v>6252496.6667708242</v>
      </c>
      <c r="T82" s="159">
        <f t="shared" si="24"/>
        <v>6877205.332901841</v>
      </c>
      <c r="U82" s="159">
        <f t="shared" si="24"/>
        <v>7565176.1098215599</v>
      </c>
      <c r="V82" s="159">
        <f t="shared" si="24"/>
        <v>8322889.8679998638</v>
      </c>
      <c r="W82" s="159">
        <f t="shared" si="24"/>
        <v>9157497.8437160682</v>
      </c>
    </row>
    <row r="83" spans="1:23" ht="12" customHeight="1" x14ac:dyDescent="0.25">
      <c r="A83" s="147" t="s">
        <v>249</v>
      </c>
      <c r="B83" s="159">
        <f>SUM($B$82:B82)</f>
        <v>0</v>
      </c>
      <c r="C83" s="159">
        <f>SUM(B82:C82)</f>
        <v>977375.2548747079</v>
      </c>
      <c r="D83" s="159">
        <f>SUM(B82:D82)</f>
        <v>2509155.8475816036</v>
      </c>
      <c r="E83" s="159">
        <f>SUM($B$82:E82)</f>
        <v>4177819.6320897522</v>
      </c>
      <c r="F83" s="159">
        <f>SUM($B$82:F82)</f>
        <v>6010154.0131126856</v>
      </c>
      <c r="G83" s="159">
        <f>SUM($B$82:G82)</f>
        <v>8022461.9612818863</v>
      </c>
      <c r="H83" s="159">
        <f>SUM($B$82:H82)</f>
        <v>10232693.210070625</v>
      </c>
      <c r="I83" s="159">
        <f>SUM($B$82:I82)</f>
        <v>12660612.593422022</v>
      </c>
      <c r="J83" s="159">
        <f>SUM($B$82:J82)</f>
        <v>15327985.76465524</v>
      </c>
      <c r="K83" s="159">
        <f>SUM($B$82:K82)</f>
        <v>18258784.106151775</v>
      </c>
      <c r="L83" s="159">
        <f>SUM($B$82:L82)</f>
        <v>21479410.828963377</v>
      </c>
      <c r="M83" s="159">
        <f>SUM($B$82:M82)</f>
        <v>25018950.471103221</v>
      </c>
      <c r="N83" s="159">
        <f>SUM($B$82:N82)</f>
        <v>28909444.234996498</v>
      </c>
      <c r="O83" s="159">
        <f>SUM($B$82:O82)</f>
        <v>33186193.860714186</v>
      </c>
      <c r="P83" s="159">
        <f>SUM($B$82:P82)</f>
        <v>37888097.014780894</v>
      </c>
      <c r="Q83" s="159">
        <f>SUM($B$82:Q82)</f>
        <v>43058017.487395883</v>
      </c>
      <c r="R83" s="159">
        <f>SUM($B$82:R82)</f>
        <v>48743193.837000966</v>
      </c>
      <c r="S83" s="159">
        <f>SUM($B$82:S82)</f>
        <v>54995690.503771789</v>
      </c>
      <c r="T83" s="159">
        <f>SUM($B$82:T82)</f>
        <v>61872895.836673632</v>
      </c>
      <c r="U83" s="159">
        <f>SUM($B$82:U82)</f>
        <v>69438071.94649519</v>
      </c>
      <c r="V83" s="159">
        <f>SUM($B$82:V82)</f>
        <v>77760961.814495057</v>
      </c>
      <c r="W83" s="159">
        <f>SUM($B$82:W82)</f>
        <v>86918459.658211127</v>
      </c>
    </row>
    <row r="84" spans="1:23" ht="12" customHeight="1" x14ac:dyDescent="0.25">
      <c r="A84" s="124" t="s">
        <v>250</v>
      </c>
      <c r="B84" s="168">
        <f t="shared" ref="B84:W84" si="25">IF(B45&lt;=$B$92,1,1/(1+$B$42)^(B45-$B$92))</f>
        <v>1</v>
      </c>
      <c r="C84" s="168">
        <f t="shared" si="25"/>
        <v>1</v>
      </c>
      <c r="D84" s="168">
        <f t="shared" si="25"/>
        <v>1</v>
      </c>
      <c r="E84" s="168">
        <f t="shared" si="25"/>
        <v>0.88495575221238942</v>
      </c>
      <c r="F84" s="168">
        <f t="shared" si="25"/>
        <v>0.78314668337379612</v>
      </c>
      <c r="G84" s="168">
        <f t="shared" si="25"/>
        <v>0.69305016227769578</v>
      </c>
      <c r="H84" s="168">
        <f t="shared" si="25"/>
        <v>0.61331872767937679</v>
      </c>
      <c r="I84" s="168">
        <f t="shared" si="25"/>
        <v>0.54275993599944861</v>
      </c>
      <c r="J84" s="168">
        <f t="shared" si="25"/>
        <v>0.48031852743314046</v>
      </c>
      <c r="K84" s="168">
        <f t="shared" si="25"/>
        <v>0.425060643746142</v>
      </c>
      <c r="L84" s="168">
        <f t="shared" si="25"/>
        <v>0.37615986172224958</v>
      </c>
      <c r="M84" s="168">
        <f t="shared" si="25"/>
        <v>0.33288483338252178</v>
      </c>
      <c r="N84" s="168">
        <f t="shared" si="25"/>
        <v>0.2945883481261255</v>
      </c>
      <c r="O84" s="168">
        <f t="shared" si="25"/>
        <v>0.26069765320896066</v>
      </c>
      <c r="P84" s="168">
        <f t="shared" si="25"/>
        <v>0.23070588779554044</v>
      </c>
      <c r="Q84" s="168">
        <f t="shared" si="25"/>
        <v>0.20416450247392959</v>
      </c>
      <c r="R84" s="168">
        <f t="shared" si="25"/>
        <v>0.18067655086188467</v>
      </c>
      <c r="S84" s="168">
        <f t="shared" si="25"/>
        <v>0.15989075297511918</v>
      </c>
      <c r="T84" s="168">
        <f t="shared" si="25"/>
        <v>0.14149624157090193</v>
      </c>
      <c r="U84" s="168">
        <f t="shared" si="25"/>
        <v>0.12521791289460349</v>
      </c>
      <c r="V84" s="168">
        <f t="shared" si="25"/>
        <v>0.1108123122961093</v>
      </c>
      <c r="W84" s="168">
        <f t="shared" si="25"/>
        <v>9.8063993182397627E-2</v>
      </c>
    </row>
    <row r="85" spans="1:23" ht="27.75" customHeight="1" x14ac:dyDescent="0.25">
      <c r="A85" s="163" t="s">
        <v>251</v>
      </c>
      <c r="B85" s="159">
        <f>B83*B84</f>
        <v>0</v>
      </c>
      <c r="C85" s="159">
        <f t="shared" ref="C85:W85" si="26">C82*C84</f>
        <v>977375.2548747079</v>
      </c>
      <c r="D85" s="159">
        <f t="shared" si="26"/>
        <v>1531780.5927068957</v>
      </c>
      <c r="E85" s="159">
        <f t="shared" si="26"/>
        <v>1476693.6146089812</v>
      </c>
      <c r="F85" s="159">
        <f t="shared" si="26"/>
        <v>1434986.5933298878</v>
      </c>
      <c r="G85" s="159">
        <f t="shared" si="26"/>
        <v>1394630.3500313614</v>
      </c>
      <c r="H85" s="159">
        <f t="shared" si="26"/>
        <v>1355576.217384309</v>
      </c>
      <c r="I85" s="159">
        <f t="shared" si="26"/>
        <v>1317777.3691196248</v>
      </c>
      <c r="J85" s="159">
        <f t="shared" si="26"/>
        <v>1281188.7537214048</v>
      </c>
      <c r="K85" s="159">
        <f t="shared" si="26"/>
        <v>1245767.0297266417</v>
      </c>
      <c r="L85" s="159">
        <f t="shared" si="26"/>
        <v>1211470.5027117946</v>
      </c>
      <c r="M85" s="159">
        <f t="shared" si="26"/>
        <v>1178259.0640245532</v>
      </c>
      <c r="N85" s="159">
        <f t="shared" si="26"/>
        <v>1146094.1313003132</v>
      </c>
      <c r="O85" s="159">
        <f t="shared" si="26"/>
        <v>1114938.5907869025</v>
      </c>
      <c r="P85" s="159">
        <f t="shared" si="26"/>
        <v>1084756.7414876122</v>
      </c>
      <c r="Q85" s="159">
        <f t="shared" si="26"/>
        <v>1055514.2411212218</v>
      </c>
      <c r="R85" s="159">
        <f t="shared" si="26"/>
        <v>1027178.0538882064</v>
      </c>
      <c r="S85" s="159">
        <f t="shared" si="26"/>
        <v>999716.40002440987</v>
      </c>
      <c r="T85" s="159">
        <f t="shared" si="26"/>
        <v>973098.70711697394</v>
      </c>
      <c r="U85" s="159">
        <f t="shared" si="26"/>
        <v>947295.56315197132</v>
      </c>
      <c r="V85" s="159">
        <f t="shared" si="26"/>
        <v>922278.67125892476</v>
      </c>
      <c r="W85" s="159">
        <f t="shared" si="26"/>
        <v>898020.80611399352</v>
      </c>
    </row>
    <row r="86" spans="1:23" ht="21.75" customHeight="1" x14ac:dyDescent="0.25">
      <c r="A86" s="163" t="s">
        <v>252</v>
      </c>
      <c r="B86" s="159">
        <f>SUM(B85)</f>
        <v>0</v>
      </c>
      <c r="C86" s="159">
        <f t="shared" ref="C86:W86" si="27">C85+B86</f>
        <v>977375.2548747079</v>
      </c>
      <c r="D86" s="159">
        <f t="shared" si="27"/>
        <v>2509155.8475816036</v>
      </c>
      <c r="E86" s="159">
        <f t="shared" si="27"/>
        <v>3985849.4621905847</v>
      </c>
      <c r="F86" s="159">
        <f t="shared" si="27"/>
        <v>5420836.055520473</v>
      </c>
      <c r="G86" s="159">
        <f t="shared" si="27"/>
        <v>6815466.405551834</v>
      </c>
      <c r="H86" s="159">
        <f t="shared" si="27"/>
        <v>8171042.6229361426</v>
      </c>
      <c r="I86" s="159">
        <f t="shared" si="27"/>
        <v>9488819.9920557681</v>
      </c>
      <c r="J86" s="159">
        <f t="shared" si="27"/>
        <v>10770008.745777173</v>
      </c>
      <c r="K86" s="159">
        <f t="shared" si="27"/>
        <v>12015775.775503814</v>
      </c>
      <c r="L86" s="159">
        <f t="shared" si="27"/>
        <v>13227246.278215609</v>
      </c>
      <c r="M86" s="159">
        <f t="shared" si="27"/>
        <v>14405505.342240162</v>
      </c>
      <c r="N86" s="159">
        <f t="shared" si="27"/>
        <v>15551599.473540476</v>
      </c>
      <c r="O86" s="159">
        <f t="shared" si="27"/>
        <v>16666538.064327378</v>
      </c>
      <c r="P86" s="159">
        <f t="shared" si="27"/>
        <v>17751294.805814989</v>
      </c>
      <c r="Q86" s="159">
        <f t="shared" si="27"/>
        <v>18806809.04693621</v>
      </c>
      <c r="R86" s="159">
        <f t="shared" si="27"/>
        <v>19833987.100824416</v>
      </c>
      <c r="S86" s="159">
        <f t="shared" si="27"/>
        <v>20833703.500848826</v>
      </c>
      <c r="T86" s="159">
        <f t="shared" si="27"/>
        <v>21806802.207965799</v>
      </c>
      <c r="U86" s="159">
        <f t="shared" si="27"/>
        <v>22754097.771117769</v>
      </c>
      <c r="V86" s="159">
        <f t="shared" si="27"/>
        <v>23676376.442376696</v>
      </c>
      <c r="W86" s="159">
        <f t="shared" si="27"/>
        <v>24574397.248490687</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2025</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0</v>
      </c>
      <c r="D100" s="181">
        <v>24328.719999999998</v>
      </c>
      <c r="E100" s="181">
        <v>23633.613714285711</v>
      </c>
      <c r="F100" s="181">
        <v>22938.507428571425</v>
      </c>
      <c r="G100" s="181">
        <v>22243.401142857139</v>
      </c>
      <c r="H100" s="181">
        <v>21548.294857142853</v>
      </c>
      <c r="I100" s="181">
        <v>20853.188571428567</v>
      </c>
      <c r="J100" s="181">
        <v>20158.082285714281</v>
      </c>
      <c r="K100" s="181">
        <v>19462.975999999995</v>
      </c>
      <c r="L100" s="181">
        <v>18767.869714285709</v>
      </c>
      <c r="M100" s="181">
        <v>18072.763428571423</v>
      </c>
      <c r="N100" s="181">
        <v>17377.657142857137</v>
      </c>
      <c r="O100" s="181">
        <v>16682.550857142851</v>
      </c>
      <c r="P100" s="181">
        <v>15987.444571428565</v>
      </c>
      <c r="Q100" s="181">
        <v>15292.338285714279</v>
      </c>
      <c r="R100" s="181">
        <v>14597.231999999993</v>
      </c>
      <c r="S100" s="181">
        <v>13902.125714285707</v>
      </c>
      <c r="T100" s="181">
        <v>13207.019428571421</v>
      </c>
      <c r="U100" s="181">
        <v>12511.913142857135</v>
      </c>
      <c r="V100" s="181">
        <v>11816.806857142848</v>
      </c>
      <c r="W100" s="181">
        <v>11121.700571428562</v>
      </c>
    </row>
    <row r="101" spans="1:23" ht="60" x14ac:dyDescent="0.25">
      <c r="A101" s="185" t="s">
        <v>261</v>
      </c>
      <c r="B101" s="54" t="s">
        <v>262</v>
      </c>
      <c r="C101" s="186">
        <v>0</v>
      </c>
      <c r="D101" s="186">
        <v>0</v>
      </c>
      <c r="E101" s="186">
        <v>8485.6091865699782</v>
      </c>
      <c r="F101" s="186">
        <v>5909.183349382105</v>
      </c>
      <c r="G101" s="186">
        <v>5159.4844444411729</v>
      </c>
      <c r="H101" s="186">
        <v>4874.6305885863421</v>
      </c>
      <c r="I101" s="186">
        <v>4782.9058766958779</v>
      </c>
      <c r="J101" s="186">
        <v>4794.3450548835281</v>
      </c>
      <c r="K101" s="186">
        <v>4870.9648912613011</v>
      </c>
      <c r="L101" s="186">
        <v>4994.3268386693762</v>
      </c>
      <c r="M101" s="186">
        <v>5154.7293200290678</v>
      </c>
      <c r="N101" s="186">
        <v>5346.8893446216043</v>
      </c>
      <c r="O101" s="186">
        <v>5567.9843272103108</v>
      </c>
      <c r="P101" s="186">
        <v>5816.677776925645</v>
      </c>
      <c r="Q101" s="186">
        <v>6092.5995408627168</v>
      </c>
      <c r="R101" s="186">
        <v>6396.0537980765739</v>
      </c>
      <c r="S101" s="186">
        <v>6727.8490083894358</v>
      </c>
      <c r="T101" s="186">
        <v>7089.1969663412092</v>
      </c>
      <c r="U101" s="186">
        <v>7481.6530311269562</v>
      </c>
      <c r="V101" s="186">
        <v>7907.0820686212046</v>
      </c>
      <c r="W101" s="186">
        <v>8367.6412074896816</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CE3B6-C143-4A57-9098-F87FBC505593}">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O_К6_26</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Приобретение кабельной электротехнической лаборатории на базе ГАЗ-2705 или эквивалент - 2 шт.</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t="s">
        <v>105</v>
      </c>
      <c r="F32" s="199" t="s">
        <v>105</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45852</v>
      </c>
      <c r="F35" s="199">
        <v>45852</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45882</v>
      </c>
      <c r="F37" s="199">
        <v>45882</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t="s">
        <v>105</v>
      </c>
      <c r="F39" s="199" t="s">
        <v>105</v>
      </c>
      <c r="G39" s="200"/>
      <c r="H39" s="200"/>
      <c r="I39" s="200" t="s">
        <v>276</v>
      </c>
      <c r="J39" s="200" t="s">
        <v>276</v>
      </c>
    </row>
    <row r="40" spans="1:10" s="4" customFormat="1" x14ac:dyDescent="0.25">
      <c r="A40" s="193" t="s">
        <v>304</v>
      </c>
      <c r="B40" s="202" t="s">
        <v>305</v>
      </c>
      <c r="C40" s="199" t="s">
        <v>84</v>
      </c>
      <c r="D40" s="199" t="s">
        <v>84</v>
      </c>
      <c r="E40" s="199" t="s">
        <v>105</v>
      </c>
      <c r="F40" s="199" t="s">
        <v>105</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t="s">
        <v>105</v>
      </c>
      <c r="F42" s="199" t="s">
        <v>105</v>
      </c>
      <c r="G42" s="200"/>
      <c r="H42" s="200"/>
      <c r="I42" s="200" t="s">
        <v>276</v>
      </c>
      <c r="J42" s="200" t="s">
        <v>276</v>
      </c>
    </row>
    <row r="43" spans="1:10" s="4" customFormat="1" x14ac:dyDescent="0.25">
      <c r="A43" s="193" t="s">
        <v>309</v>
      </c>
      <c r="B43" s="202" t="s">
        <v>310</v>
      </c>
      <c r="C43" s="199" t="s">
        <v>84</v>
      </c>
      <c r="D43" s="199" t="s">
        <v>84</v>
      </c>
      <c r="E43" s="199" t="s">
        <v>105</v>
      </c>
      <c r="F43" s="199" t="s">
        <v>105</v>
      </c>
      <c r="G43" s="200"/>
      <c r="H43" s="200"/>
      <c r="I43" s="200" t="s">
        <v>276</v>
      </c>
      <c r="J43" s="200" t="s">
        <v>276</v>
      </c>
    </row>
    <row r="44" spans="1:10" s="4" customFormat="1" x14ac:dyDescent="0.25">
      <c r="A44" s="193" t="s">
        <v>311</v>
      </c>
      <c r="B44" s="202" t="s">
        <v>312</v>
      </c>
      <c r="C44" s="199" t="s">
        <v>84</v>
      </c>
      <c r="D44" s="199" t="s">
        <v>84</v>
      </c>
      <c r="E44" s="199" t="s">
        <v>105</v>
      </c>
      <c r="F44" s="199" t="s">
        <v>105</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105</v>
      </c>
      <c r="F47" s="199" t="s">
        <v>105</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105</v>
      </c>
      <c r="F49" s="199" t="s">
        <v>105</v>
      </c>
      <c r="G49" s="200"/>
      <c r="H49" s="200"/>
      <c r="I49" s="200" t="s">
        <v>276</v>
      </c>
      <c r="J49" s="200" t="s">
        <v>276</v>
      </c>
    </row>
    <row r="50" spans="1:10" s="4" customFormat="1" ht="78.75" x14ac:dyDescent="0.25">
      <c r="A50" s="193" t="s">
        <v>322</v>
      </c>
      <c r="B50" s="202" t="s">
        <v>323</v>
      </c>
      <c r="C50" s="199" t="s">
        <v>84</v>
      </c>
      <c r="D50" s="199" t="s">
        <v>84</v>
      </c>
      <c r="E50" s="199" t="s">
        <v>105</v>
      </c>
      <c r="F50" s="199" t="s">
        <v>105</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547</v>
      </c>
      <c r="F53" s="199" t="s">
        <v>547</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2024-04-28T21:21:46Z</dcterms:created>
  <dcterms:modified xsi:type="dcterms:W3CDTF">2024-04-28T21:21:47Z</dcterms:modified>
</cp:coreProperties>
</file>