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8" i="8" s="1"/>
  <c r="B59" i="8"/>
  <c r="B60" i="8"/>
  <c r="B62" i="8"/>
  <c r="B63" i="8"/>
  <c r="C47" i="8"/>
  <c r="C59" i="8"/>
  <c r="C60" i="8"/>
  <c r="C61" i="8"/>
  <c r="C62" i="8"/>
  <c r="C63" i="8"/>
  <c r="C58" i="8"/>
  <c r="D47" i="8"/>
  <c r="D60" i="8" s="1"/>
  <c r="D61" i="8"/>
  <c r="D62" i="8"/>
  <c r="D63" i="8"/>
  <c r="E47" i="8"/>
  <c r="E59" i="8"/>
  <c r="E62" i="8"/>
  <c r="E63" i="8"/>
  <c r="F63" i="8"/>
  <c r="G63" i="8"/>
  <c r="H63" i="8"/>
  <c r="I63" i="8"/>
  <c r="J63" i="8"/>
  <c r="K63" i="8"/>
  <c r="L63" i="8"/>
  <c r="M63" i="8"/>
  <c r="N63" i="8"/>
  <c r="O63" i="8"/>
  <c r="P63" i="8"/>
  <c r="Q63" i="8"/>
  <c r="R63" i="8"/>
  <c r="B48" i="8"/>
  <c r="B57" i="8"/>
  <c r="B79" i="8" s="1"/>
  <c r="B64" i="8"/>
  <c r="B67" i="8" s="1"/>
  <c r="B65" i="8"/>
  <c r="B75" i="8"/>
  <c r="B68" i="8"/>
  <c r="B76" i="8"/>
  <c r="B81" i="8"/>
  <c r="C48" i="8"/>
  <c r="C57" i="8"/>
  <c r="C79" i="8" s="1"/>
  <c r="C65" i="8"/>
  <c r="C75" i="8"/>
  <c r="C68" i="8"/>
  <c r="C76" i="8"/>
  <c r="C81" i="8"/>
  <c r="B72" i="8"/>
  <c r="C72" i="8"/>
  <c r="D48" i="8"/>
  <c r="D57" i="8" s="1"/>
  <c r="D65" i="8"/>
  <c r="D75" i="8"/>
  <c r="D68" i="8"/>
  <c r="D76" i="8"/>
  <c r="D79" i="8"/>
  <c r="D81" i="8"/>
  <c r="E48" i="8"/>
  <c r="E57" i="8"/>
  <c r="E65" i="8"/>
  <c r="E75" i="8" s="1"/>
  <c r="E68" i="8"/>
  <c r="E76" i="8" s="1"/>
  <c r="E79" i="8"/>
  <c r="E81" i="8"/>
  <c r="F65" i="8"/>
  <c r="F7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75" i="8" s="1"/>
  <c r="M68" i="8"/>
  <c r="M76" i="8" s="1"/>
  <c r="M81" i="8"/>
  <c r="N65" i="8"/>
  <c r="N75" i="8"/>
  <c r="N68" i="8"/>
  <c r="N76" i="8" s="1"/>
  <c r="N81" i="8"/>
  <c r="O65" i="8"/>
  <c r="O75" i="8" s="1"/>
  <c r="O68" i="8"/>
  <c r="O76" i="8" s="1"/>
  <c r="O81" i="8"/>
  <c r="P65" i="8"/>
  <c r="P75" i="8"/>
  <c r="P68" i="8"/>
  <c r="P76" i="8"/>
  <c r="P81" i="8"/>
  <c r="Q65" i="8"/>
  <c r="Q75" i="8" s="1"/>
  <c r="Q68" i="8"/>
  <c r="Q76" i="8"/>
  <c r="Q81" i="8"/>
  <c r="R65" i="8"/>
  <c r="R75" i="8"/>
  <c r="R68" i="8"/>
  <c r="R76" i="8" s="1"/>
  <c r="R81" i="8"/>
  <c r="S63" i="8"/>
  <c r="S65" i="8"/>
  <c r="S75" i="8"/>
  <c r="S68" i="8"/>
  <c r="S76" i="8" s="1"/>
  <c r="S81" i="8"/>
  <c r="T63" i="8"/>
  <c r="T65" i="8"/>
  <c r="T75" i="8" s="1"/>
  <c r="T68" i="8"/>
  <c r="T76" i="8" s="1"/>
  <c r="T81" i="8"/>
  <c r="U63" i="8"/>
  <c r="U65" i="8"/>
  <c r="U75" i="8"/>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D72" i="8"/>
  <c r="E72" i="8" s="1"/>
  <c r="F72" i="8" s="1"/>
  <c r="G72" i="8" s="1"/>
  <c r="H72" i="8" s="1"/>
  <c r="I72" i="8" s="1"/>
  <c r="J72" i="8" s="1"/>
  <c r="K72" i="8" s="1"/>
  <c r="L72" i="8" s="1"/>
  <c r="M72" i="8" s="1"/>
  <c r="N72" i="8" s="1"/>
  <c r="O72" i="8" s="1"/>
  <c r="P72" i="8" s="1"/>
  <c r="Q72" i="8" s="1"/>
  <c r="R72" i="8" s="1"/>
  <c r="S72" i="8" s="1"/>
  <c r="T72" i="8" s="1"/>
  <c r="U72" i="8" s="1"/>
  <c r="V72" i="8" s="1"/>
  <c r="W72" i="8" s="1"/>
  <c r="B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J66" i="8" l="1"/>
  <c r="K66" i="8" s="1"/>
  <c r="L66" i="8" s="1"/>
  <c r="M66" i="8" s="1"/>
  <c r="N66" i="8" s="1"/>
  <c r="O66" i="8" s="1"/>
  <c r="P66" i="8" s="1"/>
  <c r="Q66" i="8" s="1"/>
  <c r="R66" i="8" s="1"/>
  <c r="S66" i="8" s="1"/>
  <c r="T66" i="8" s="1"/>
  <c r="U66" i="8" s="1"/>
  <c r="V66" i="8" s="1"/>
  <c r="C64" i="8"/>
  <c r="C67" i="8" s="1"/>
  <c r="B74" i="8"/>
  <c r="B69" i="8"/>
  <c r="C78" i="8"/>
  <c r="W66" i="8"/>
  <c r="E61" i="8"/>
  <c r="F47" i="8"/>
  <c r="E60" i="8"/>
  <c r="D59" i="8"/>
  <c r="D58" i="8" s="1"/>
  <c r="D78" i="8" s="1"/>
  <c r="F62" i="8" l="1"/>
  <c r="F61" i="8"/>
  <c r="G47" i="8"/>
  <c r="F59" i="8"/>
  <c r="F60" i="8"/>
  <c r="F48" i="8"/>
  <c r="F57" i="8" s="1"/>
  <c r="B70" i="8"/>
  <c r="B71" i="8"/>
  <c r="E58" i="8"/>
  <c r="C74" i="8"/>
  <c r="C69" i="8"/>
  <c r="D64" i="8"/>
  <c r="D67" i="8" s="1"/>
  <c r="D74" i="8" l="1"/>
  <c r="D69" i="8"/>
  <c r="E78" i="8"/>
  <c r="E64" i="8"/>
  <c r="E67" i="8" s="1"/>
  <c r="B77" i="8"/>
  <c r="B82" i="8" s="1"/>
  <c r="F58" i="8"/>
  <c r="G59" i="8"/>
  <c r="G62" i="8"/>
  <c r="G48" i="8"/>
  <c r="G57" i="8" s="1"/>
  <c r="G60" i="8"/>
  <c r="H47" i="8"/>
  <c r="G61" i="8"/>
  <c r="C70" i="8"/>
  <c r="C71" i="8"/>
  <c r="F64" i="8"/>
  <c r="F67" i="8" s="1"/>
  <c r="F79" i="8"/>
  <c r="F78" i="8"/>
  <c r="C77" i="8" l="1"/>
  <c r="C82" i="8" s="1"/>
  <c r="C85" i="8" s="1"/>
  <c r="D70" i="8"/>
  <c r="F74" i="8"/>
  <c r="F69" i="8"/>
  <c r="H60" i="8"/>
  <c r="H59" i="8"/>
  <c r="I47" i="8"/>
  <c r="H48" i="8"/>
  <c r="H57" i="8" s="1"/>
  <c r="H61" i="8"/>
  <c r="H62" i="8"/>
  <c r="G58" i="8"/>
  <c r="B83" i="8"/>
  <c r="B87" i="8"/>
  <c r="C87" i="8"/>
  <c r="E69" i="8"/>
  <c r="E74" i="8"/>
  <c r="G79" i="8"/>
  <c r="G78" i="8"/>
  <c r="G64" i="8"/>
  <c r="G67" i="8" s="1"/>
  <c r="B85" i="8" l="1"/>
  <c r="B86" i="8" s="1"/>
  <c r="H79" i="8"/>
  <c r="I61" i="8"/>
  <c r="J47" i="8"/>
  <c r="I60" i="8"/>
  <c r="I48" i="8"/>
  <c r="I57" i="8" s="1"/>
  <c r="I62" i="8"/>
  <c r="I59" i="8"/>
  <c r="F70" i="8"/>
  <c r="F71" i="8" s="1"/>
  <c r="C86" i="8"/>
  <c r="C89" i="8" s="1"/>
  <c r="G74" i="8"/>
  <c r="G69" i="8"/>
  <c r="E70" i="8"/>
  <c r="E71" i="8"/>
  <c r="C83" i="8"/>
  <c r="C88" i="8" s="1"/>
  <c r="H58" i="8"/>
  <c r="H78" i="8" s="1"/>
  <c r="D71" i="8"/>
  <c r="D77" i="8"/>
  <c r="D82" i="8" s="1"/>
  <c r="D85" i="8" l="1"/>
  <c r="D86" i="8" s="1"/>
  <c r="D89" i="8" s="1"/>
  <c r="B89" i="8"/>
  <c r="D87" i="8"/>
  <c r="I58" i="8"/>
  <c r="I78" i="8" s="1"/>
  <c r="J62" i="8"/>
  <c r="J61" i="8"/>
  <c r="K47" i="8"/>
  <c r="J59" i="8"/>
  <c r="J48" i="8"/>
  <c r="J57" i="8" s="1"/>
  <c r="J60" i="8"/>
  <c r="D83" i="8"/>
  <c r="D88" i="8" s="1"/>
  <c r="G70" i="8"/>
  <c r="E83" i="8"/>
  <c r="E88" i="8" s="1"/>
  <c r="E77" i="8"/>
  <c r="E82" i="8" s="1"/>
  <c r="H64" i="8"/>
  <c r="H67" i="8" s="1"/>
  <c r="I64" i="8"/>
  <c r="I67" i="8" s="1"/>
  <c r="I79" i="8"/>
  <c r="B88" i="8"/>
  <c r="H74" i="8" l="1"/>
  <c r="H69" i="8"/>
  <c r="E87" i="8"/>
  <c r="I74" i="8"/>
  <c r="I69" i="8"/>
  <c r="J79" i="8"/>
  <c r="E85" i="8"/>
  <c r="E86" i="8" s="1"/>
  <c r="E89" i="8" s="1"/>
  <c r="J58" i="8"/>
  <c r="J78" i="8" s="1"/>
  <c r="F77" i="8"/>
  <c r="F82" i="8" s="1"/>
  <c r="G71" i="8"/>
  <c r="K59" i="8"/>
  <c r="K58" i="8" s="1"/>
  <c r="K62" i="8"/>
  <c r="K48" i="8"/>
  <c r="K57" i="8" s="1"/>
  <c r="K60" i="8"/>
  <c r="L47" i="8"/>
  <c r="K61" i="8"/>
  <c r="J64" i="8" l="1"/>
  <c r="J67" i="8" s="1"/>
  <c r="L60" i="8"/>
  <c r="L59" i="8"/>
  <c r="M47" i="8"/>
  <c r="L48" i="8"/>
  <c r="L57" i="8" s="1"/>
  <c r="L61" i="8"/>
  <c r="L62" i="8"/>
  <c r="F85" i="8"/>
  <c r="F86" i="8" s="1"/>
  <c r="F89" i="8" s="1"/>
  <c r="F87" i="8"/>
  <c r="F83" i="8"/>
  <c r="F88" i="8" s="1"/>
  <c r="I70" i="8"/>
  <c r="I71" i="8" s="1"/>
  <c r="G77" i="8"/>
  <c r="G82" i="8" s="1"/>
  <c r="G83" i="8" s="1"/>
  <c r="G88" i="8" s="1"/>
  <c r="H70" i="8"/>
  <c r="H71" i="8" s="1"/>
  <c r="K79" i="8"/>
  <c r="K64" i="8"/>
  <c r="K67" i="8" s="1"/>
  <c r="K78" i="8"/>
  <c r="M61" i="8" l="1"/>
  <c r="N47" i="8"/>
  <c r="M60" i="8"/>
  <c r="M48" i="8"/>
  <c r="M57" i="8" s="1"/>
  <c r="M59" i="8"/>
  <c r="M58" i="8" s="1"/>
  <c r="M62" i="8"/>
  <c r="J74" i="8"/>
  <c r="J69" i="8"/>
  <c r="L58" i="8"/>
  <c r="H77" i="8"/>
  <c r="H82" i="8" s="1"/>
  <c r="K69" i="8"/>
  <c r="K74" i="8"/>
  <c r="G85" i="8"/>
  <c r="G86" i="8" s="1"/>
  <c r="G89" i="8" s="1"/>
  <c r="H87" i="8"/>
  <c r="G87" i="8"/>
  <c r="L64" i="8"/>
  <c r="L67" i="8" s="1"/>
  <c r="L78" i="8"/>
  <c r="L79" i="8"/>
  <c r="K70" i="8" l="1"/>
  <c r="K71" i="8"/>
  <c r="H83" i="8"/>
  <c r="H88" i="8" s="1"/>
  <c r="J70" i="8"/>
  <c r="J71" i="8"/>
  <c r="M64" i="8"/>
  <c r="M67" i="8" s="1"/>
  <c r="M78" i="8"/>
  <c r="M79" i="8"/>
  <c r="L74" i="8"/>
  <c r="L69" i="8"/>
  <c r="H85" i="8"/>
  <c r="H86" i="8" s="1"/>
  <c r="H89" i="8" s="1"/>
  <c r="I77" i="8"/>
  <c r="I82" i="8" s="1"/>
  <c r="N62" i="8"/>
  <c r="N61" i="8"/>
  <c r="O47" i="8"/>
  <c r="N59" i="8"/>
  <c r="N60" i="8"/>
  <c r="N48" i="8"/>
  <c r="N57" i="8" s="1"/>
  <c r="L70" i="8" l="1"/>
  <c r="L71" i="8" s="1"/>
  <c r="M69" i="8"/>
  <c r="M74" i="8"/>
  <c r="N58" i="8"/>
  <c r="O59" i="8"/>
  <c r="O62" i="8"/>
  <c r="O48" i="8"/>
  <c r="O57" i="8" s="1"/>
  <c r="O60" i="8"/>
  <c r="P47" i="8"/>
  <c r="O61" i="8"/>
  <c r="J77" i="8"/>
  <c r="J82" i="8" s="1"/>
  <c r="N64" i="8"/>
  <c r="N67" i="8" s="1"/>
  <c r="N79" i="8"/>
  <c r="N78" i="8"/>
  <c r="I85" i="8"/>
  <c r="I86" i="8" s="1"/>
  <c r="I89" i="8" s="1"/>
  <c r="I87" i="8"/>
  <c r="I83" i="8"/>
  <c r="I88" i="8" s="1"/>
  <c r="N74" i="8" l="1"/>
  <c r="N69" i="8"/>
  <c r="P60" i="8"/>
  <c r="P59" i="8"/>
  <c r="Q47" i="8"/>
  <c r="P48" i="8"/>
  <c r="P57" i="8" s="1"/>
  <c r="P61" i="8"/>
  <c r="P62" i="8"/>
  <c r="O58" i="8"/>
  <c r="M70" i="8"/>
  <c r="M71" i="8" s="1"/>
  <c r="K77" i="8"/>
  <c r="K82" i="8" s="1"/>
  <c r="J85" i="8"/>
  <c r="J86" i="8" s="1"/>
  <c r="J89" i="8" s="1"/>
  <c r="J83" i="8"/>
  <c r="J88" i="8" s="1"/>
  <c r="J87" i="8"/>
  <c r="O79" i="8"/>
  <c r="O78" i="8"/>
  <c r="O64" i="8"/>
  <c r="O67" i="8" s="1"/>
  <c r="L77" i="8"/>
  <c r="L82" i="8" s="1"/>
  <c r="M77" i="8" l="1"/>
  <c r="M82" i="8" s="1"/>
  <c r="P79" i="8"/>
  <c r="N70" i="8"/>
  <c r="N77" i="8" s="1"/>
  <c r="N82" i="8" s="1"/>
  <c r="Q61" i="8"/>
  <c r="R47" i="8"/>
  <c r="Q60" i="8"/>
  <c r="Q48" i="8"/>
  <c r="Q57" i="8" s="1"/>
  <c r="Q62" i="8"/>
  <c r="Q59" i="8"/>
  <c r="Q58" i="8" s="1"/>
  <c r="L85" i="8"/>
  <c r="L83" i="8"/>
  <c r="L87" i="8"/>
  <c r="O74" i="8"/>
  <c r="O69" i="8"/>
  <c r="K85" i="8"/>
  <c r="K86" i="8" s="1"/>
  <c r="K89" i="8" s="1"/>
  <c r="K83" i="8"/>
  <c r="K88" i="8" s="1"/>
  <c r="K87" i="8"/>
  <c r="P58" i="8"/>
  <c r="P64" i="8" s="1"/>
  <c r="P67" i="8" s="1"/>
  <c r="N85" i="8" l="1"/>
  <c r="N83" i="8"/>
  <c r="N87" i="8"/>
  <c r="P74" i="8"/>
  <c r="P69" i="8"/>
  <c r="R62" i="8"/>
  <c r="R61" i="8"/>
  <c r="B32" i="8" s="1"/>
  <c r="R59" i="8"/>
  <c r="R48" i="8"/>
  <c r="R57" i="8" s="1"/>
  <c r="R60" i="8"/>
  <c r="S47" i="8"/>
  <c r="P78" i="8"/>
  <c r="L88" i="8"/>
  <c r="O70" i="8"/>
  <c r="O77" i="8" s="1"/>
  <c r="O71" i="8"/>
  <c r="L86" i="8"/>
  <c r="L89" i="8" s="1"/>
  <c r="Q64" i="8"/>
  <c r="Q67" i="8" s="1"/>
  <c r="Q79" i="8"/>
  <c r="Q78" i="8"/>
  <c r="O82" i="8"/>
  <c r="N71" i="8"/>
  <c r="M85" i="8"/>
  <c r="M87" i="8"/>
  <c r="M83" i="8"/>
  <c r="M88" i="8" s="1"/>
  <c r="O85" i="8" l="1"/>
  <c r="O83" i="8"/>
  <c r="O88" i="8" s="1"/>
  <c r="O87" i="8"/>
  <c r="R58" i="8"/>
  <c r="B26" i="8" s="1"/>
  <c r="S59" i="8"/>
  <c r="S62" i="8"/>
  <c r="S60" i="8"/>
  <c r="S61" i="8"/>
  <c r="T47" i="8"/>
  <c r="S48" i="8"/>
  <c r="S57" i="8" s="1"/>
  <c r="M86" i="8"/>
  <c r="M89" i="8" s="1"/>
  <c r="B29" i="8"/>
  <c r="N88" i="8"/>
  <c r="Q74" i="8"/>
  <c r="Q69" i="8"/>
  <c r="R79" i="8"/>
  <c r="R64" i="8"/>
  <c r="R67" i="8" s="1"/>
  <c r="R78" i="8"/>
  <c r="P70" i="8"/>
  <c r="P77" i="8" s="1"/>
  <c r="P82" i="8" s="1"/>
  <c r="N86" i="8"/>
  <c r="N89" i="8" s="1"/>
  <c r="P85" i="8" l="1"/>
  <c r="P83" i="8"/>
  <c r="P88" i="8" s="1"/>
  <c r="P87" i="8"/>
  <c r="Q70" i="8"/>
  <c r="Q77" i="8" s="1"/>
  <c r="Q82" i="8" s="1"/>
  <c r="R69" i="8"/>
  <c r="R74" i="8"/>
  <c r="S58" i="8"/>
  <c r="S79" i="8"/>
  <c r="S64" i="8"/>
  <c r="S67" i="8" s="1"/>
  <c r="S78" i="8"/>
  <c r="T59" i="8"/>
  <c r="T61" i="8"/>
  <c r="T62" i="8"/>
  <c r="T48" i="8"/>
  <c r="T57" i="8" s="1"/>
  <c r="T60" i="8"/>
  <c r="U47" i="8"/>
  <c r="P71" i="8"/>
  <c r="O86" i="8"/>
  <c r="O89" i="8" s="1"/>
  <c r="Q85" i="8" l="1"/>
  <c r="Q87" i="8"/>
  <c r="Q83" i="8"/>
  <c r="Q88" i="8" s="1"/>
  <c r="T79" i="8"/>
  <c r="R82" i="8"/>
  <c r="S69" i="8"/>
  <c r="S74" i="8"/>
  <c r="U59" i="8"/>
  <c r="U58" i="8" s="1"/>
  <c r="U48" i="8"/>
  <c r="U57" i="8" s="1"/>
  <c r="U62" i="8"/>
  <c r="U60" i="8"/>
  <c r="V47" i="8"/>
  <c r="U61" i="8"/>
  <c r="R71" i="8"/>
  <c r="R70" i="8"/>
  <c r="R77" i="8" s="1"/>
  <c r="T58" i="8"/>
  <c r="T64" i="8" s="1"/>
  <c r="T67" i="8" s="1"/>
  <c r="Q71" i="8"/>
  <c r="P86" i="8"/>
  <c r="P89" i="8" s="1"/>
  <c r="T69" i="8" l="1"/>
  <c r="T74" i="8"/>
  <c r="S70" i="8"/>
  <c r="S77" i="8" s="1"/>
  <c r="S82" i="8" s="1"/>
  <c r="U79" i="8"/>
  <c r="U64" i="8"/>
  <c r="U67" i="8" s="1"/>
  <c r="U78" i="8"/>
  <c r="R85" i="8"/>
  <c r="R86" i="8" s="1"/>
  <c r="R87" i="8"/>
  <c r="R83" i="8"/>
  <c r="R88" i="8" s="1"/>
  <c r="V59" i="8"/>
  <c r="V60" i="8"/>
  <c r="W47" i="8"/>
  <c r="V61" i="8"/>
  <c r="V48" i="8"/>
  <c r="V57" i="8" s="1"/>
  <c r="V62" i="8"/>
  <c r="T78" i="8"/>
  <c r="Q86" i="8"/>
  <c r="Q89" i="8" s="1"/>
  <c r="S85" i="8" l="1"/>
  <c r="S86" i="8" s="1"/>
  <c r="S89" i="8" s="1"/>
  <c r="S83" i="8"/>
  <c r="S88" i="8" s="1"/>
  <c r="S87" i="8"/>
  <c r="W59" i="8"/>
  <c r="W60" i="8"/>
  <c r="W61" i="8"/>
  <c r="W48" i="8"/>
  <c r="W57" i="8" s="1"/>
  <c r="W62" i="8"/>
  <c r="R89" i="8"/>
  <c r="G28" i="8"/>
  <c r="V79" i="8"/>
  <c r="V58" i="8"/>
  <c r="V78" i="8" s="1"/>
  <c r="S71" i="8"/>
  <c r="U69" i="8"/>
  <c r="U74" i="8"/>
  <c r="T70" i="8"/>
  <c r="T77" i="8" s="1"/>
  <c r="T82" i="8" s="1"/>
  <c r="T85" i="8" l="1"/>
  <c r="T86" i="8" s="1"/>
  <c r="T89" i="8" s="1"/>
  <c r="T87" i="8"/>
  <c r="T83" i="8"/>
  <c r="T88" i="8" s="1"/>
  <c r="T71" i="8"/>
  <c r="U70" i="8"/>
  <c r="U77" i="8" s="1"/>
  <c r="V64" i="8"/>
  <c r="V67" i="8" s="1"/>
  <c r="W58" i="8"/>
  <c r="W79" i="8"/>
  <c r="W78" i="8"/>
  <c r="W64" i="8"/>
  <c r="W67" i="8" s="1"/>
  <c r="U82" i="8"/>
  <c r="U85" i="8" l="1"/>
  <c r="U86" i="8" s="1"/>
  <c r="U89" i="8" s="1"/>
  <c r="U87" i="8"/>
  <c r="U83" i="8"/>
  <c r="U88" i="8" s="1"/>
  <c r="W69" i="8"/>
  <c r="W74" i="8"/>
  <c r="V74" i="8"/>
  <c r="V69" i="8"/>
  <c r="U71" i="8"/>
  <c r="W70" i="8" l="1"/>
  <c r="W71" i="8" s="1"/>
  <c r="V70" i="8"/>
  <c r="V77" i="8" s="1"/>
  <c r="V82" i="8" s="1"/>
  <c r="V85" i="8" l="1"/>
  <c r="V86" i="8" s="1"/>
  <c r="V89" i="8" s="1"/>
  <c r="V83" i="8"/>
  <c r="V88" i="8" s="1"/>
  <c r="V87" i="8"/>
  <c r="V71" i="8"/>
  <c r="W77" i="8"/>
  <c r="W82" i="8" s="1"/>
  <c r="W85" i="8" l="1"/>
  <c r="W86" i="8" s="1"/>
  <c r="W89" i="8" s="1"/>
  <c r="G27" i="8" s="1"/>
  <c r="W87" i="8"/>
  <c r="W83" i="8"/>
  <c r="W88" i="8" s="1"/>
  <c r="G26" i="8" s="1"/>
</calcChain>
</file>

<file path=xl/sharedStrings.xml><?xml version="1.0" encoding="utf-8"?>
<sst xmlns="http://schemas.openxmlformats.org/spreadsheetml/2006/main" count="1089" uniqueCount="557">
  <si>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</si>
  <si>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</si>
  <si>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</si>
  <si>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</si>
  <si>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</si>
  <si>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</si>
  <si>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</si>
  <si>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</si>
  <si>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</si>
  <si>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</si>
  <si>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</si>
  <si>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</si>
  <si>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</si>
  <si>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</si>
  <si>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</si>
  <si>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</si>
  <si>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</si>
  <si>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</si>
  <si>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</si>
  <si>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</si>
  <si>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</si>
  <si>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</si>
  <si>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</si>
  <si>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</si>
  <si>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</si>
  <si>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</si>
  <si>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</si>
  <si>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</si>
  <si>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</si>
  <si>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</si>
  <si>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</si>
  <si>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</si>
  <si>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</si>
  <si>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</si>
  <si>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</si>
  <si>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</si>
  <si>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</si>
  <si>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</si>
  <si>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</si>
  <si>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</si>
  <si>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</si>
  <si>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</si>
  <si>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</si>
  <si>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</si>
  <si>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</si>
  <si>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</si>
  <si>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</si>
  <si>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</si>
  <si>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</si>
  <si>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</si>
  <si>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</si>
  <si>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</si>
  <si>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</si>
  <si>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</si>
  <si>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</si>
  <si>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</si>
  <si>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</si>
  <si>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</si>
  <si>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</si>
  <si>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</si>
  <si>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</si>
  <si>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</si>
  <si>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</si>
  <si>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</si>
  <si>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</si>
  <si>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</si>
  <si>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</si>
  <si>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</si>
  <si>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</si>
  <si>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</si>
  <si>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</si>
  <si>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</si>
  <si>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</si>
  <si>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</si>
  <si>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</si>
  <si>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</si>
  <si>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</si>
  <si>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</si>
  <si>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</si>
  <si>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</si>
  <si>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</si>
  <si>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</si>
  <si>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</si>
  <si>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</si>
  <si>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</si>
  <si>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</si>
  <si>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</si>
  <si>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</si>
  <si>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</si>
  <si>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</si>
  <si>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</si>
  <si>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</si>
  <si>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</si>
  <si>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</si>
  <si>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</si>
  <si>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</si>
  <si>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</si>
  <si>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</si>
  <si>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</si>
  <si>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</si>
  <si>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</si>
  <si>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</si>
  <si>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</si>
  <si>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</si>
  <si>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</si>
  <si>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</si>
  <si>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</si>
  <si>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</si>
  <si>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</si>
  <si>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</si>
  <si>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</si>
  <si>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</si>
  <si>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</si>
  <si>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</si>
  <si>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</si>
  <si>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</si>
  <si>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</si>
  <si>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</si>
  <si>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</si>
  <si>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</si>
  <si>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</si>
  <si>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</si>
  <si>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</si>
  <si>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</si>
  <si>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</si>
  <si>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</si>
  <si>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</si>
  <si>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</si>
  <si>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</si>
  <si>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</si>
  <si>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</si>
  <si>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</si>
  <si>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</si>
  <si>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</si>
  <si>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</si>
  <si>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</si>
  <si>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</si>
  <si>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</si>
  <si>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</si>
  <si>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</si>
  <si>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</si>
  <si>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</si>
  <si>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</si>
  <si>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</si>
  <si>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</si>
  <si>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</si>
  <si>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</si>
  <si>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</si>
  <si>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</si>
  <si>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</si>
  <si>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</si>
  <si>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</si>
  <si>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</si>
  <si>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</si>
  <si>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</si>
  <si>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</si>
  <si>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</si>
  <si>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</si>
  <si>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</si>
  <si>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</si>
  <si>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</si>
  <si>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</si>
  <si>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</si>
  <si>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</si>
  <si>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</si>
  <si>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</si>
  <si>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</si>
  <si>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</si>
  <si>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</si>
  <si>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</si>
  <si>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</si>
  <si>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</si>
  <si>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</si>
  <si>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</si>
  <si>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</si>
  <si>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</si>
  <si>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</si>
  <si>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</si>
  <si>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</si>
  <si>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</si>
  <si>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</si>
  <si>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</si>
  <si>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</si>
  <si>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</si>
  <si>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</si>
  <si>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</si>
  <si>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</si>
  <si>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</si>
  <si>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</si>
  <si>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</si>
  <si>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</si>
  <si>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</si>
  <si>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</si>
  <si>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</si>
  <si>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</si>
  <si>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</si>
  <si>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</si>
  <si>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</si>
  <si>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</si>
  <si>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</si>
  <si>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</si>
  <si>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</si>
  <si>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</si>
  <si>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</si>
  <si>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</si>
  <si>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</si>
  <si>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</si>
  <si>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</si>
  <si>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</si>
  <si>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</si>
  <si>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</si>
  <si>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</si>
  <si>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</si>
  <si>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</si>
  <si>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</si>
  <si>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</si>
  <si>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</si>
  <si>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</si>
  <si>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</si>
  <si>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</si>
  <si>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</si>
  <si>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</si>
  <si>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</si>
  <si>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</si>
  <si>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</si>
  <si>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</si>
  <si>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</si>
  <si>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</si>
  <si>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</si>
  <si>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</si>
  <si>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</si>
  <si>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</si>
  <si>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</si>
  <si>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</si>
  <si>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</si>
  <si>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</si>
  <si>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</si>
  <si>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</si>
  <si>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</si>
  <si>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</si>
  <si>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</si>
  <si>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</si>
  <si>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</si>
  <si>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</si>
  <si>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</si>
  <si>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</si>
  <si>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</si>
  <si>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</si>
  <si>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</si>
  <si>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</si>
  <si>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</si>
  <si>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</si>
  <si>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</si>
  <si>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</si>
  <si>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</si>
  <si>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</si>
  <si>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</si>
  <si>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</si>
  <si>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</si>
  <si>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</si>
  <si>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</si>
  <si>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</si>
  <si>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</si>
  <si>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</si>
  <si>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</si>
  <si>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</si>
  <si>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</si>
  <si>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</si>
  <si>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</si>
  <si>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</si>
  <si>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</si>
  <si>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</si>
  <si>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</si>
  <si>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</si>
  <si>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</si>
  <si>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</si>
  <si>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</si>
  <si>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</si>
  <si>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</si>
  <si>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</si>
  <si>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</si>
  <si>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</si>
  <si>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</si>
  <si>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</si>
  <si>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</si>
  <si>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</si>
  <si>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</si>
  <si>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</si>
  <si>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</si>
  <si>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</si>
  <si>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</si>
  <si>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</si>
  <si>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</si>
  <si>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</si>
  <si>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</si>
  <si>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</si>
  <si>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</si>
  <si>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</si>
  <si>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</si>
  <si>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</si>
  <si>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</si>
  <si>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</si>
  <si>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</si>
  <si>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</si>
  <si>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</si>
  <si>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</si>
  <si>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</si>
  <si>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</si>
  <si>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</si>
  <si>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</si>
  <si>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</si>
  <si>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</si>
  <si>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</si>
  <si>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</si>
  <si>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</si>
  <si>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</si>
  <si>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</si>
  <si>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</si>
  <si>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</si>
  <si>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</si>
  <si>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</si>
  <si>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</si>
  <si>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</si>
  <si>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</si>
  <si>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</si>
  <si>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</si>
  <si>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</si>
  <si>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</si>
  <si>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</si>
  <si>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</si>
  <si>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</si>
  <si>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</si>
  <si>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</si>
  <si>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</si>
  <si>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</si>
  <si>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</si>
  <si>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</si>
  <si>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</si>
  <si>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</si>
  <si>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</si>
  <si>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</si>
  <si>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</si>
  <si>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</si>
  <si>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</si>
  <si>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</si>
  <si>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</si>
  <si>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</si>
  <si>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</si>
  <si>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</si>
  <si>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</si>
  <si>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</si>
  <si>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</si>
  <si>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</si>
  <si>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</si>
  <si>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</si>
  <si>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</si>
  <si>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</si>
  <si>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</si>
  <si>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</si>
  <si>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</si>
  <si>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</si>
  <si>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</si>
  <si>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</si>
  <si>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</si>
  <si>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</si>
  <si>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</si>
  <si>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</si>
  <si>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</si>
  <si>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</si>
  <si>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</si>
  <si>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</si>
  <si>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</si>
  <si>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</si>
  <si>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</si>
  <si>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</si>
  <si>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</si>
  <si>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</si>
  <si>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</si>
  <si>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</si>
  <si>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</si>
  <si>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</si>
  <si>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</si>
  <si>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</si>
  <si>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</si>
  <si>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</si>
  <si>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</si>
  <si>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</si>
  <si>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</si>
  <si>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</si>
  <si>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</si>
  <si>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</si>
  <si>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</si>
  <si>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</si>
  <si>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</si>
  <si>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</si>
  <si>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</si>
  <si>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</si>
  <si>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</si>
  <si>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</si>
  <si>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</si>
  <si>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</si>
  <si>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</si>
  <si>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</si>
  <si>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</si>
  <si>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</si>
  <si>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</si>
  <si>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</si>
  <si>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</si>
  <si>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</si>
  <si>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</si>
  <si>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</si>
  <si>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</si>
  <si>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</si>
  <si>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</si>
  <si>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</si>
  <si>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</si>
  <si>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</si>
  <si>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</si>
  <si>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</si>
  <si>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</si>
  <si>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</si>
  <si>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</si>
  <si>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</si>
  <si>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</si>
  <si>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</si>
  <si>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</si>
  <si>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</si>
  <si>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</si>
  <si>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</si>
  <si>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</si>
  <si>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</si>
  <si>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</si>
  <si>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</si>
  <si>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</si>
  <si>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</si>
  <si>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</si>
  <si>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</si>
  <si>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</si>
  <si>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</si>
  <si>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</si>
  <si>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</si>
  <si>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</si>
  <si>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</si>
  <si>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</si>
  <si>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</si>
  <si>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</si>
  <si>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</si>
  <si>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</si>
  <si>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</si>
  <si>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</si>
  <si>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</si>
  <si>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</si>
  <si>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</si>
  <si>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</si>
  <si>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</si>
  <si>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</si>
  <si>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</si>
  <si>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</si>
  <si>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</si>
  <si>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</si>
  <si>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</si>
  <si>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</si>
  <si>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</si>
  <si>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</si>
  <si>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</si>
  <si>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</si>
  <si>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</si>
  <si>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</si>
  <si>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</si>
  <si>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</si>
  <si>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</si>
  <si>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</si>
  <si>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</si>
  <si>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</si>
  <si>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</si>
  <si>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</si>
  <si>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</si>
  <si>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</si>
  <si>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</si>
  <si>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</si>
  <si>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</si>
  <si>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</si>
  <si>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</si>
  <si>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</si>
  <si>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</si>
  <si>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</si>
  <si>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</si>
  <si>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</si>
  <si>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</si>
  <si>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</si>
  <si>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</si>
  <si>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</si>
  <si>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</si>
  <si>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</si>
  <si>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</si>
  <si>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</si>
  <si>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</si>
  <si>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</si>
  <si>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</si>
  <si>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</si>
  <si>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</si>
  <si>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</si>
  <si>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</si>
  <si>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</si>
  <si>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</si>
  <si>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</si>
  <si>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</si>
  <si>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</si>
  <si>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</si>
  <si>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</si>
  <si>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</si>
  <si>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</si>
  <si>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</si>
  <si>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</si>
  <si>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</si>
  <si>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</si>
  <si>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</si>
  <si>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</si>
  <si>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</si>
  <si>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</si>
  <si>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</si>
  <si>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</si>
  <si>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</si>
  <si>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</si>
  <si>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</si>
  <si>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Тепловизор</t>
  </si>
  <si>
    <t xml:space="preserve">  Поставка тепловизионного комплекса ТЕРМОВЕД 517 МТ</t>
  </si>
  <si>
    <t>Обоснование НМЦД</t>
  </si>
  <si>
    <t>Аукцион в электронной форме, участниками которого могут быть только субъекты малого и среднего предпринимательства</t>
  </si>
  <si>
    <t>ООО «НПО ТЕХНО-АС»</t>
  </si>
  <si>
    <t xml:space="preserve">32413684981
</t>
  </si>
  <si>
    <t>https://223.rts-tender.ru/customer/lk/auctions/view/3112842#1</t>
  </si>
  <si>
    <t>Приобретение тепловизора МЕГЕОН 27721, Термовед 517 МТ, 2шт.</t>
  </si>
  <si>
    <t>Пермский край, Чернушинский городской округ</t>
  </si>
  <si>
    <t>Приобретение</t>
  </si>
  <si>
    <t xml:space="preserve">МВ×А-0;т.у.-0; км ЛЭП-0; шт-3;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</si>
  <si>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</si>
  <si>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</si>
  <si>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</si>
  <si>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</si>
  <si>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</si>
  <si>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</si>
  <si>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</si>
  <si>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</si>
  <si>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</si>
  <si>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</si>
  <si>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</si>
  <si>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</si>
  <si>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</si>
  <si>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</si>
  <si>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</si>
  <si>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</si>
  <si>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</si>
  <si>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1,69 млн руб с НДС</t>
  </si>
  <si>
    <t>1,41млн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</si>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</sst>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2570748.2118166923</c:v>
                </c:pt>
                <c:pt idx="3">
                  <c:v>4314250.8458365668</c:v>
                </c:pt>
                <c:pt idx="4">
                  <c:v>6227966.2677552272</c:v>
                </c:pt>
                <c:pt idx="5">
                  <c:v>8328849.5670294166</c:v>
                </c:pt>
                <c:pt idx="6">
                  <c:v>10635568.466471335</c:v>
                </c:pt>
                <c:pt idx="7">
                  <c:v>13168678.393381828</c:v>
                </c:pt>
                <c:pt idx="8">
                  <c:v>15950815.627212826</c:v>
                </c:pt>
                <c:pt idx="9">
                  <c:v>19006910.405641083</c:v>
                </c:pt>
                <c:pt idx="10">
                  <c:v>22364422.068160422</c:v>
                </c:pt>
                <c:pt idx="11">
                  <c:v>26053598.534304544</c:v>
                </c:pt>
                <c:pt idx="12">
                  <c:v>30107762.654595647</c:v>
                </c:pt>
                <c:pt idx="13">
                  <c:v>34563628.238707542</c:v>
                </c:pt>
                <c:pt idx="14">
                  <c:v>39461648.859825835</c:v>
                </c:pt>
                <c:pt idx="15">
                  <c:v>44846402.859757744</c:v>
                </c:pt>
                <c:pt idx="16">
                  <c:v>50767018.339282766</c:v>
                </c:pt>
              </c:numCache>
            </c:numRef>
          </c:val>
          <c:smooth val="0"/>
          <c:extLst>
            <c:ext xmlns:c16="http://schemas.microsoft.com/office/drawing/2014/chart" uri="{C3380CC4-5D6E-409C-BE32-E72D297353CC}">
              <c16:uniqueId val="{00000000-B4FD-4E01-9211-F15C4BD5871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1410064.5636654729</c:v>
                </c:pt>
                <c:pt idx="3">
                  <c:v>1365418.3052861423</c:v>
                </c:pt>
                <c:pt idx="4">
                  <c:v>1326300.7837140567</c:v>
                </c:pt>
                <c:pt idx="5">
                  <c:v>1288511.072113697</c:v>
                </c:pt>
                <c:pt idx="6">
                  <c:v>1251994.6022298143</c:v>
                </c:pt>
                <c:pt idx="7">
                  <c:v>1216699.6299199185</c:v>
                </c:pt>
                <c:pt idx="8">
                  <c:v>1182577.0436023143</c:v>
                </c:pt>
                <c:pt idx="9">
                  <c:v>1149580.1892636614</c:v>
                </c:pt>
                <c:pt idx="10">
                  <c:v>1117664.7103576241</c:v>
                </c:pt>
                <c:pt idx="11">
                  <c:v>1086788.4011071739</c:v>
                </c:pt>
                <c:pt idx="12">
                  <c:v>1056911.0718838605</c:v>
                </c:pt>
                <c:pt idx="13">
                  <c:v>1027994.42548013</c:v>
                </c:pt>
                <c:pt idx="14">
                  <c:v>1000001.9432176633</c:v>
                </c:pt>
                <c:pt idx="15">
                  <c:v>972898.77994743478</c:v>
                </c:pt>
                <c:pt idx="16">
                  <c:v>946651.66709740169</c:v>
                </c:pt>
              </c:numCache>
            </c:numRef>
          </c:val>
          <c:smooth val="0"/>
          <c:extLst>
            <c:ext xmlns:c16="http://schemas.microsoft.com/office/drawing/2014/chart" uri="{C3380CC4-5D6E-409C-BE32-E72D297353CC}">
              <c16:uniqueId val="{00000001-B4FD-4E01-9211-F15C4BD5871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2570748.2118166923</v>
          </cell>
          <cell r="E83">
            <v>4314250.8458365668</v>
          </cell>
          <cell r="F83">
            <v>6227966.2677552272</v>
          </cell>
          <cell r="G83">
            <v>8328849.5670294166</v>
          </cell>
          <cell r="H83">
            <v>10635568.466471335</v>
          </cell>
          <cell r="I83">
            <v>13168678.393381828</v>
          </cell>
          <cell r="J83">
            <v>15950815.627212826</v>
          </cell>
          <cell r="K83">
            <v>19006910.405641083</v>
          </cell>
          <cell r="L83">
            <v>22364422.068160422</v>
          </cell>
          <cell r="M83">
            <v>26053598.534304544</v>
          </cell>
          <cell r="N83">
            <v>30107762.654595647</v>
          </cell>
          <cell r="O83">
            <v>34563628.238707542</v>
          </cell>
          <cell r="P83">
            <v>39461648.859825835</v>
          </cell>
          <cell r="Q83">
            <v>44846402.859757744</v>
          </cell>
          <cell r="R83">
            <v>50767018.339282766</v>
          </cell>
        </row>
        <row r="85">
          <cell r="A85" t="str">
            <v>Дисконтированный денежный поток (PV)</v>
          </cell>
          <cell r="B85">
            <v>0</v>
          </cell>
          <cell r="C85">
            <v>977375.2548747079</v>
          </cell>
          <cell r="D85">
            <v>1410064.5636654729</v>
          </cell>
          <cell r="E85">
            <v>1365418.3052861423</v>
          </cell>
          <cell r="F85">
            <v>1326300.7837140567</v>
          </cell>
          <cell r="G85">
            <v>1288511.072113697</v>
          </cell>
          <cell r="H85">
            <v>1251994.6022298143</v>
          </cell>
          <cell r="I85">
            <v>1216699.6299199185</v>
          </cell>
          <cell r="J85">
            <v>1182577.0436023143</v>
          </cell>
          <cell r="K85">
            <v>1149580.1892636614</v>
          </cell>
          <cell r="L85">
            <v>1117664.7103576241</v>
          </cell>
          <cell r="M85">
            <v>1086788.4011071739</v>
          </cell>
          <cell r="N85">
            <v>1056911.0718838605</v>
          </cell>
          <cell r="O85">
            <v>1027994.42548013</v>
          </cell>
          <cell r="P85">
            <v>1000001.9432176633</v>
          </cell>
          <cell r="Q85">
            <v>972898.77994743478</v>
          </cell>
          <cell r="R85">
            <v>946651.66709740169</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544</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545</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546</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547</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548</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549</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550</v>
      </c>
    </row>
    <row r="41" spans="1:24" ht="63" x14ac:dyDescent="0.25">
      <c r="A41" s="25" t="s">
        <v>48</v>
      </c>
      <c r="B41" s="31" t="s">
        <v>49</v>
      </c>
      <c r="C41" s="24" t="s">
        <v>551</v>
      </c>
    </row>
    <row r="42" spans="1:24" ht="47.25" x14ac:dyDescent="0.25">
      <c r="A42" s="25" t="s">
        <v>50</v>
      </c>
      <c r="B42" s="31" t="s">
        <v>51</v>
      </c>
      <c r="C42" s="24" t="s">
        <v>551</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552</v>
      </c>
    </row>
    <row r="47" spans="1:24" ht="18.75" customHeight="1" x14ac:dyDescent="0.25">
      <c r="A47" s="28"/>
      <c r="B47" s="29"/>
      <c r="C47" s="30"/>
    </row>
    <row r="48" spans="1:24" ht="31.5" x14ac:dyDescent="0.25">
      <c r="A48" s="25" t="s">
        <v>60</v>
      </c>
      <c r="B48" s="31" t="s">
        <v>61</v>
      </c>
      <c r="C48" s="32" t="s">
        <v>553</v>
      </c>
    </row>
    <row r="49" spans="1:3" ht="31.5" x14ac:dyDescent="0.25">
      <c r="A49" s="25" t="s">
        <v>62</v>
      </c>
      <c r="B49" s="31" t="s">
        <v>63</v>
      </c>
      <c r="C49" s="33"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O_Ч6_5</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Приобретение тепловизора МЕГЕОН 27721, Термовед 517 МТ, 2шт.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0.65143999199999991</v>
      </c>
      <c r="E24" s="270">
        <v>0.65143999199999991</v>
      </c>
      <c r="F24" s="271">
        <v>0.65143999199999991</v>
      </c>
      <c r="G24" s="270">
        <v>0</v>
      </c>
      <c r="H24" s="270">
        <v>0</v>
      </c>
      <c r="I24" s="270">
        <v>0</v>
      </c>
      <c r="J24" s="270">
        <v>0.65143999199999991</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0.65143999199999991</v>
      </c>
      <c r="E27" s="33">
        <v>0.65143999199999991</v>
      </c>
      <c r="F27" s="277">
        <v>0.65143999199999991</v>
      </c>
      <c r="G27" s="33">
        <v>0</v>
      </c>
      <c r="H27" s="33">
        <v>0</v>
      </c>
      <c r="I27" s="33">
        <v>0</v>
      </c>
      <c r="J27" s="33">
        <v>0.65143999199999991</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17.540673458764005</v>
      </c>
      <c r="E30" s="274">
        <v>17.540673458764005</v>
      </c>
      <c r="F30" s="274">
        <v>17.540673458764005</v>
      </c>
      <c r="G30" s="274">
        <v>0</v>
      </c>
      <c r="H30" s="274">
        <v>0</v>
      </c>
      <c r="I30" s="274">
        <v>0</v>
      </c>
      <c r="J30" s="274">
        <v>17.540673458764005</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17.540673458764005</v>
      </c>
      <c r="E33" s="33">
        <v>17.540673458764005</v>
      </c>
      <c r="F33" s="33">
        <v>17.540673458764005</v>
      </c>
      <c r="G33" s="274">
        <v>0</v>
      </c>
      <c r="H33" s="33">
        <v>0</v>
      </c>
      <c r="I33" s="33">
        <v>0</v>
      </c>
      <c r="J33" s="274">
        <v>17.540673458764005</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2</v>
      </c>
      <c r="E44" s="289">
        <v>2</v>
      </c>
      <c r="F44" s="289">
        <v>2</v>
      </c>
      <c r="G44" s="289">
        <v>0</v>
      </c>
      <c r="H44" s="289">
        <v>0</v>
      </c>
      <c r="I44" s="289">
        <v>0</v>
      </c>
      <c r="J44" s="289">
        <v>2</v>
      </c>
      <c r="K44" s="289">
        <v>4</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2</v>
      </c>
      <c r="E54" s="274">
        <v>2</v>
      </c>
      <c r="F54" s="274">
        <v>2</v>
      </c>
      <c r="G54" s="274">
        <v>0</v>
      </c>
      <c r="H54" s="274">
        <v>0</v>
      </c>
      <c r="I54" s="274">
        <v>0</v>
      </c>
      <c r="J54" s="274">
        <v>2</v>
      </c>
      <c r="K54" s="274">
        <v>4</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0</v>
      </c>
      <c r="D55" s="274">
        <v>17.540673458764005</v>
      </c>
      <c r="E55" s="274">
        <v>17.540673458764005</v>
      </c>
      <c r="F55" s="274">
        <v>17.540673458764005</v>
      </c>
      <c r="G55" s="274">
        <v>0</v>
      </c>
      <c r="H55" s="274">
        <v>0</v>
      </c>
      <c r="I55" s="274">
        <v>0</v>
      </c>
      <c r="J55" s="274">
        <v>17.540673458764005</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17.540673458764005</v>
      </c>
      <c r="E56" s="33">
        <v>17.540673458764005</v>
      </c>
      <c r="F56" s="33">
        <v>17.540673458764005</v>
      </c>
      <c r="G56" s="33">
        <v>0</v>
      </c>
      <c r="H56" s="33">
        <v>0</v>
      </c>
      <c r="I56" s="33">
        <v>0</v>
      </c>
      <c r="J56" s="33">
        <v>17.540673458764005</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2</v>
      </c>
      <c r="E63" s="33">
        <v>2</v>
      </c>
      <c r="F63" s="33">
        <v>2</v>
      </c>
      <c r="G63" s="33">
        <v>0</v>
      </c>
      <c r="H63" s="33">
        <v>0</v>
      </c>
      <c r="I63" s="33">
        <v>0</v>
      </c>
      <c r="J63" s="33">
        <v>2</v>
      </c>
      <c r="K63" s="33">
        <v>4</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0</v>
      </c>
      <c r="D64" s="295">
        <v>17.540673458764005</v>
      </c>
      <c r="E64" s="295">
        <v>17.540673458764005</v>
      </c>
      <c r="F64" s="295">
        <v>17.540673458764005</v>
      </c>
      <c r="G64" s="295">
        <v>0</v>
      </c>
      <c r="H64" s="295">
        <v>0</v>
      </c>
      <c r="I64" s="295">
        <v>0</v>
      </c>
      <c r="J64" s="295">
        <v>17.540673458764005</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O_Ч6_5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Приобретение тепловизора МЕГЕОН 27721, Термовед 517 МТ, 2шт.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523</v>
      </c>
      <c r="C26" s="226" t="s">
        <v>524</v>
      </c>
      <c r="D26" s="226">
        <v>2025</v>
      </c>
      <c r="E26" s="226">
        <v>2</v>
      </c>
      <c r="F26" s="226" t="s">
        <v>84</v>
      </c>
      <c r="G26" s="226" t="s">
        <v>84</v>
      </c>
      <c r="H26" s="226" t="s">
        <v>84</v>
      </c>
      <c r="I26" s="226" t="s">
        <v>84</v>
      </c>
      <c r="J26" s="226" t="s">
        <v>84</v>
      </c>
      <c r="K26" s="226" t="s">
        <v>84</v>
      </c>
      <c r="L26" s="226" t="s">
        <v>84</v>
      </c>
      <c r="M26" s="226" t="s">
        <v>84</v>
      </c>
      <c r="N26" s="226"/>
      <c r="O26" s="226" t="s">
        <v>525</v>
      </c>
      <c r="P26" s="226" t="s">
        <v>526</v>
      </c>
      <c r="Q26" s="226" t="s">
        <v>523</v>
      </c>
      <c r="R26" s="226">
        <v>456.32</v>
      </c>
      <c r="S26" s="226" t="s">
        <v>527</v>
      </c>
      <c r="T26" s="226">
        <v>456.32</v>
      </c>
      <c r="U26" s="226" t="s">
        <v>528</v>
      </c>
      <c r="V26" s="226" t="s">
        <v>528</v>
      </c>
      <c r="W26" s="226">
        <v>4</v>
      </c>
      <c r="X26" s="226">
        <v>1</v>
      </c>
      <c r="Y26" s="226" t="s">
        <v>529</v>
      </c>
      <c r="Z26" s="226">
        <v>454</v>
      </c>
      <c r="AA26" s="226"/>
      <c r="AB26" s="226"/>
      <c r="AC26" s="226"/>
      <c r="AD26" s="226">
        <v>454</v>
      </c>
      <c r="AE26" s="226" t="s">
        <v>529</v>
      </c>
      <c r="AF26" s="226">
        <v>544.79999999999995</v>
      </c>
      <c r="AG26" s="226">
        <v>544.79999999999995</v>
      </c>
      <c r="AH26" s="226" t="s">
        <v>530</v>
      </c>
      <c r="AI26" s="226" t="s">
        <v>531</v>
      </c>
      <c r="AJ26" s="226">
        <v>45450</v>
      </c>
      <c r="AK26" s="226">
        <v>45450</v>
      </c>
      <c r="AL26" s="226"/>
      <c r="AM26" s="226">
        <v>45463</v>
      </c>
      <c r="AN26" s="226"/>
      <c r="AO26" s="226"/>
      <c r="AP26" s="226"/>
      <c r="AQ26" s="227"/>
      <c r="AR26" s="226">
        <v>45463</v>
      </c>
      <c r="AS26" s="226">
        <v>45474</v>
      </c>
      <c r="AT26" s="226">
        <v>45474</v>
      </c>
      <c r="AU26" s="226">
        <v>45518</v>
      </c>
      <c r="AV26" s="226">
        <v>45519</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O_Ч6_5</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Приобретение тепловизора МЕГЕОН 27721, Термовед 517 МТ, 2шт.</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16.5" thickBot="1" x14ac:dyDescent="0.3">
      <c r="A21" s="239" t="s">
        <v>469</v>
      </c>
      <c r="B21" s="240" t="s">
        <v>532</v>
      </c>
    </row>
    <row r="22" spans="1:2" s="184" customFormat="1" ht="16.5" thickBot="1" x14ac:dyDescent="0.3">
      <c r="A22" s="239" t="s">
        <v>470</v>
      </c>
      <c r="B22" s="240" t="s">
        <v>533</v>
      </c>
    </row>
    <row r="23" spans="1:2" s="184" customFormat="1" ht="16.5" thickBot="1" x14ac:dyDescent="0.3">
      <c r="A23" s="239" t="s">
        <v>471</v>
      </c>
      <c r="B23" s="240" t="s">
        <v>534</v>
      </c>
    </row>
    <row r="24" spans="1:2" s="184" customFormat="1" ht="16.5" thickBot="1" x14ac:dyDescent="0.3">
      <c r="A24" s="239" t="s">
        <v>472</v>
      </c>
      <c r="B24" s="240" t="s">
        <v>535</v>
      </c>
    </row>
    <row r="25" spans="1:2" s="184" customFormat="1" ht="16.5" thickBot="1" x14ac:dyDescent="0.3">
      <c r="A25" s="241" t="s">
        <v>473</v>
      </c>
      <c r="B25" s="240">
        <v>2025</v>
      </c>
    </row>
    <row r="26" spans="1:2" s="184" customFormat="1" ht="16.5" thickBot="1" x14ac:dyDescent="0.3">
      <c r="A26" s="242" t="s">
        <v>474</v>
      </c>
      <c r="B26" s="240" t="s">
        <v>536</v>
      </c>
    </row>
    <row r="27" spans="1:2" s="184" customFormat="1" ht="29.25" thickBot="1" x14ac:dyDescent="0.3">
      <c r="A27" s="243" t="s">
        <v>475</v>
      </c>
      <c r="B27" s="244">
        <v>1.6944835</v>
      </c>
    </row>
    <row r="28" spans="1:2" s="184" customFormat="1" ht="16.5" thickBot="1" x14ac:dyDescent="0.3">
      <c r="A28" s="245" t="s">
        <v>476</v>
      </c>
      <c r="B28" s="244" t="s">
        <v>537</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538</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539</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539</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540</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540</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523</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541</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542</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543</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O_Ч6_5</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тепловизора МЕГЕОН 27721, Термовед 517 МТ, 2шт.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O_Ч6_5</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тепловизора МЕГЕОН 27721, Термовед 517 МТ, 2шт.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31.5" x14ac:dyDescent="0.25">
      <c r="A25" s="24"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O_Ч6_5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тепловизора МЕГЕОН 27721, Термовед 517 МТ, 2шт.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O_Ч6_5</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Приобретение тепловизора МЕГЕОН 27721, Термовед 517 МТ, 2шт.</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545</v>
      </c>
    </row>
    <row r="23" spans="1:3" ht="42.75" customHeight="1" x14ac:dyDescent="0.25">
      <c r="A23" s="82" t="s">
        <v>16</v>
      </c>
      <c r="B23" s="83" t="s">
        <v>138</v>
      </c>
      <c r="C23" s="32" t="s">
        <v>532</v>
      </c>
    </row>
    <row r="24" spans="1:3" ht="63" customHeight="1" x14ac:dyDescent="0.25">
      <c r="A24" s="82" t="s">
        <v>18</v>
      </c>
      <c r="B24" s="83" t="s">
        <v>139</v>
      </c>
      <c r="C24" s="32" t="s">
        <v>535</v>
      </c>
    </row>
    <row r="25" spans="1:3" ht="63" customHeight="1" x14ac:dyDescent="0.25">
      <c r="A25" s="82" t="s">
        <v>20</v>
      </c>
      <c r="B25" s="83" t="s">
        <v>140</v>
      </c>
      <c r="C25" s="32" t="s">
        <v>190</v>
      </c>
    </row>
    <row r="26" spans="1:3" ht="42.75" customHeight="1" x14ac:dyDescent="0.25">
      <c r="A26" s="82" t="s">
        <v>22</v>
      </c>
      <c r="B26" s="83" t="s">
        <v>141</v>
      </c>
      <c r="C26" s="32" t="s">
        <v>555</v>
      </c>
    </row>
    <row r="27" spans="1:3" ht="42.75" customHeight="1" x14ac:dyDescent="0.25">
      <c r="A27" s="82" t="s">
        <v>24</v>
      </c>
      <c r="B27" s="83" t="s">
        <v>142</v>
      </c>
      <c r="C27" s="32" t="s">
        <v>556</v>
      </c>
    </row>
    <row r="28" spans="1:3" ht="42.75" customHeight="1" x14ac:dyDescent="0.25">
      <c r="A28" s="82" t="s">
        <v>26</v>
      </c>
      <c r="B28" s="83" t="s">
        <v>143</v>
      </c>
      <c r="C28" s="32">
        <v>2024</v>
      </c>
    </row>
    <row r="29" spans="1:3" ht="42.75" customHeight="1" x14ac:dyDescent="0.25">
      <c r="A29" s="82" t="s">
        <v>28</v>
      </c>
      <c r="B29" s="80" t="s">
        <v>144</v>
      </c>
      <c r="C29" s="32">
        <v>2025</v>
      </c>
    </row>
    <row r="30" spans="1:3" ht="42.75" customHeight="1" x14ac:dyDescent="0.25">
      <c r="A30" s="82" t="s">
        <v>30</v>
      </c>
      <c r="B30" s="80" t="s">
        <v>145</v>
      </c>
      <c r="C30" s="32"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O_Ч6_5</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Приобретение тепловизора МЕГЕОН 27721, Термовед 517 МТ, 2шт.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522</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O_Ч6_5</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тепловизора МЕГЕОН 27721, Термовед 517 МТ, 2шт.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O_Ч6_5</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Приобретение тепловизора МЕГЕОН 27721, Термовед 517 МТ, 2шт.</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1412069.5833333335</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18377432.443761073</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40344.845238095244</v>
      </c>
      <c r="E65" s="159">
        <f t="shared" si="10"/>
        <v>40344.845238095244</v>
      </c>
      <c r="F65" s="159">
        <f t="shared" si="10"/>
        <v>40344.845238095244</v>
      </c>
      <c r="G65" s="159">
        <f t="shared" si="10"/>
        <v>40344.845238095244</v>
      </c>
      <c r="H65" s="159">
        <f t="shared" si="10"/>
        <v>40344.845238095244</v>
      </c>
      <c r="I65" s="159">
        <f t="shared" si="10"/>
        <v>40344.845238095244</v>
      </c>
      <c r="J65" s="159">
        <f t="shared" si="10"/>
        <v>40344.845238095244</v>
      </c>
      <c r="K65" s="159">
        <f t="shared" si="10"/>
        <v>40344.845238095244</v>
      </c>
      <c r="L65" s="159">
        <f t="shared" si="10"/>
        <v>40344.845238095244</v>
      </c>
      <c r="M65" s="159">
        <f t="shared" si="10"/>
        <v>40344.845238095244</v>
      </c>
      <c r="N65" s="159">
        <f t="shared" si="10"/>
        <v>40344.845238095244</v>
      </c>
      <c r="O65" s="159">
        <f t="shared" si="10"/>
        <v>40344.845238095244</v>
      </c>
      <c r="P65" s="159">
        <f t="shared" si="10"/>
        <v>40344.845238095244</v>
      </c>
      <c r="Q65" s="159">
        <f t="shared" si="10"/>
        <v>40344.845238095244</v>
      </c>
      <c r="R65" s="159">
        <f t="shared" si="10"/>
        <v>40344.845238095244</v>
      </c>
      <c r="S65" s="159">
        <f t="shared" si="10"/>
        <v>40344.845238095244</v>
      </c>
      <c r="T65" s="159">
        <f t="shared" si="10"/>
        <v>40344.845238095244</v>
      </c>
      <c r="U65" s="159">
        <f t="shared" si="10"/>
        <v>40344.845238095244</v>
      </c>
      <c r="V65" s="159">
        <f t="shared" si="10"/>
        <v>40344.845238095244</v>
      </c>
      <c r="W65" s="159">
        <f t="shared" si="10"/>
        <v>40344.845238095244</v>
      </c>
    </row>
    <row r="66" spans="1:23" ht="11.25" customHeight="1" x14ac:dyDescent="0.25">
      <c r="A66" s="121" t="s">
        <v>238</v>
      </c>
      <c r="B66" s="159">
        <f>IF(AND(B45&gt;$B$92,B45&lt;=$B$92+$B$27),B65,0)</f>
        <v>0</v>
      </c>
      <c r="C66" s="159">
        <f t="shared" ref="C66:W66" si="11">IF(AND(C45&gt;$B$92,C45&lt;=$B$92+$B$27),C65+B66,0)</f>
        <v>0</v>
      </c>
      <c r="D66" s="159">
        <f t="shared" si="11"/>
        <v>40344.845238095244</v>
      </c>
      <c r="E66" s="159">
        <f t="shared" si="11"/>
        <v>80689.690476190488</v>
      </c>
      <c r="F66" s="159">
        <f t="shared" si="11"/>
        <v>121034.53571428574</v>
      </c>
      <c r="G66" s="159">
        <f t="shared" si="11"/>
        <v>161379.38095238098</v>
      </c>
      <c r="H66" s="159">
        <f t="shared" si="11"/>
        <v>201724.22619047621</v>
      </c>
      <c r="I66" s="159">
        <f t="shared" si="11"/>
        <v>242069.07142857145</v>
      </c>
      <c r="J66" s="159">
        <f t="shared" si="11"/>
        <v>282413.91666666669</v>
      </c>
      <c r="K66" s="159">
        <f t="shared" si="11"/>
        <v>322758.76190476195</v>
      </c>
      <c r="L66" s="159">
        <f t="shared" si="11"/>
        <v>363103.60714285722</v>
      </c>
      <c r="M66" s="159">
        <f t="shared" si="11"/>
        <v>403448.45238095248</v>
      </c>
      <c r="N66" s="159">
        <f t="shared" si="11"/>
        <v>443793.29761904775</v>
      </c>
      <c r="O66" s="159">
        <f t="shared" si="11"/>
        <v>484138.14285714302</v>
      </c>
      <c r="P66" s="159">
        <f t="shared" si="11"/>
        <v>524482.98809523822</v>
      </c>
      <c r="Q66" s="159">
        <f t="shared" si="11"/>
        <v>564827.83333333349</v>
      </c>
      <c r="R66" s="159">
        <f t="shared" si="11"/>
        <v>605172.67857142875</v>
      </c>
      <c r="S66" s="159">
        <f t="shared" si="11"/>
        <v>645517.52380952402</v>
      </c>
      <c r="T66" s="159">
        <f t="shared" si="11"/>
        <v>685862.36904761929</v>
      </c>
      <c r="U66" s="159">
        <f t="shared" si="11"/>
        <v>726207.21428571455</v>
      </c>
      <c r="V66" s="159">
        <f t="shared" si="11"/>
        <v>766552.05952380982</v>
      </c>
      <c r="W66" s="159">
        <f t="shared" si="11"/>
        <v>806896.90476190508</v>
      </c>
    </row>
    <row r="67" spans="1:23" ht="25.5" customHeight="1" x14ac:dyDescent="0.25">
      <c r="A67" s="160" t="s">
        <v>239</v>
      </c>
      <c r="B67" s="156">
        <f t="shared" ref="B67:W67" si="12">B64-B65</f>
        <v>0</v>
      </c>
      <c r="C67" s="156">
        <f t="shared" si="12"/>
        <v>1867174.4212495829</v>
      </c>
      <c r="D67" s="156">
        <f>D64-D65</f>
        <v>1957685.7792245948</v>
      </c>
      <c r="E67" s="156">
        <f t="shared" si="12"/>
        <v>2153411.7135938741</v>
      </c>
      <c r="F67" s="156">
        <f t="shared" si="12"/>
        <v>2368611.9913965287</v>
      </c>
      <c r="G67" s="156">
        <f t="shared" si="12"/>
        <v>2605251.7765040472</v>
      </c>
      <c r="H67" s="156">
        <f t="shared" si="12"/>
        <v>2865496.9502997301</v>
      </c>
      <c r="I67" s="156">
        <f t="shared" si="12"/>
        <v>3151734.8218554538</v>
      </c>
      <c r="J67" s="156">
        <f t="shared" si="12"/>
        <v>3466596.9929482122</v>
      </c>
      <c r="K67" s="156">
        <f t="shared" si="12"/>
        <v>3812984.6036453298</v>
      </c>
      <c r="L67" s="156">
        <f t="shared" si="12"/>
        <v>4194096.2079615761</v>
      </c>
      <c r="M67" s="156">
        <f t="shared" si="12"/>
        <v>4613458.5553803723</v>
      </c>
      <c r="N67" s="156">
        <f t="shared" si="12"/>
        <v>5074960.5831019441</v>
      </c>
      <c r="O67" s="156">
        <f t="shared" si="12"/>
        <v>5582890.9560285732</v>
      </c>
      <c r="P67" s="156">
        <f t="shared" si="12"/>
        <v>6141979.5270481864</v>
      </c>
      <c r="Q67" s="156">
        <f t="shared" si="12"/>
        <v>6757443.1294934135</v>
      </c>
      <c r="R67" s="156">
        <f t="shared" si="12"/>
        <v>7435036.1571342498</v>
      </c>
      <c r="S67" s="156">
        <f t="shared" si="12"/>
        <v>8181106.4351509623</v>
      </c>
      <c r="T67" s="156">
        <f t="shared" si="12"/>
        <v>9002656.9387195278</v>
      </c>
      <c r="U67" s="156">
        <f t="shared" si="12"/>
        <v>9907413.9746667594</v>
      </c>
      <c r="V67" s="156">
        <f t="shared" si="12"/>
        <v>10903902.506715508</v>
      </c>
      <c r="W67" s="156">
        <f t="shared" si="12"/>
        <v>12001529.37680606</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1957685.7792245948</v>
      </c>
      <c r="E69" s="155">
        <f>E67+E68</f>
        <v>2153411.7135938741</v>
      </c>
      <c r="F69" s="155">
        <f t="shared" ref="F69:W69" si="14">F67-F68</f>
        <v>2368611.9913965287</v>
      </c>
      <c r="G69" s="155">
        <f t="shared" si="14"/>
        <v>2605251.7765040472</v>
      </c>
      <c r="H69" s="155">
        <f t="shared" si="14"/>
        <v>2865496.9502997301</v>
      </c>
      <c r="I69" s="155">
        <f t="shared" si="14"/>
        <v>3151734.8218554538</v>
      </c>
      <c r="J69" s="155">
        <f t="shared" si="14"/>
        <v>3466596.9929482122</v>
      </c>
      <c r="K69" s="155">
        <f t="shared" si="14"/>
        <v>3812984.6036453298</v>
      </c>
      <c r="L69" s="155">
        <f t="shared" si="14"/>
        <v>4194096.2079615761</v>
      </c>
      <c r="M69" s="155">
        <f t="shared" si="14"/>
        <v>4613458.5553803723</v>
      </c>
      <c r="N69" s="155">
        <f t="shared" si="14"/>
        <v>5074960.5831019441</v>
      </c>
      <c r="O69" s="155">
        <f t="shared" si="14"/>
        <v>5582890.9560285732</v>
      </c>
      <c r="P69" s="155">
        <f t="shared" si="14"/>
        <v>6141979.5270481864</v>
      </c>
      <c r="Q69" s="155">
        <f t="shared" si="14"/>
        <v>6757443.1294934135</v>
      </c>
      <c r="R69" s="155">
        <f t="shared" si="14"/>
        <v>7435036.1571342498</v>
      </c>
      <c r="S69" s="155">
        <f t="shared" si="14"/>
        <v>8181106.4351509623</v>
      </c>
      <c r="T69" s="155">
        <f t="shared" si="14"/>
        <v>9002656.9387195278</v>
      </c>
      <c r="U69" s="155">
        <f t="shared" si="14"/>
        <v>9907413.9746667594</v>
      </c>
      <c r="V69" s="155">
        <f t="shared" si="14"/>
        <v>10903902.506715508</v>
      </c>
      <c r="W69" s="155">
        <f t="shared" si="14"/>
        <v>12001529.37680606</v>
      </c>
    </row>
    <row r="70" spans="1:23" ht="12" customHeight="1" x14ac:dyDescent="0.25">
      <c r="A70" s="121" t="s">
        <v>209</v>
      </c>
      <c r="B70" s="152">
        <f t="shared" ref="B70:W70" si="15">-IF(B69&gt;0, B69*$B$35, 0)</f>
        <v>0</v>
      </c>
      <c r="C70" s="152">
        <f t="shared" si="15"/>
        <v>-373434.88424991659</v>
      </c>
      <c r="D70" s="152">
        <f t="shared" si="15"/>
        <v>-391537.15584491898</v>
      </c>
      <c r="E70" s="152">
        <f t="shared" si="15"/>
        <v>-430682.34271877486</v>
      </c>
      <c r="F70" s="152">
        <f t="shared" si="15"/>
        <v>-473722.39827930578</v>
      </c>
      <c r="G70" s="152">
        <f t="shared" si="15"/>
        <v>-521050.35530080949</v>
      </c>
      <c r="H70" s="152">
        <f t="shared" si="15"/>
        <v>-573099.39005994599</v>
      </c>
      <c r="I70" s="152">
        <f t="shared" si="15"/>
        <v>-630346.96437109075</v>
      </c>
      <c r="J70" s="152">
        <f t="shared" si="15"/>
        <v>-693319.39858964249</v>
      </c>
      <c r="K70" s="152">
        <f t="shared" si="15"/>
        <v>-762596.92072906601</v>
      </c>
      <c r="L70" s="152">
        <f t="shared" si="15"/>
        <v>-838819.24159231526</v>
      </c>
      <c r="M70" s="152">
        <f t="shared" si="15"/>
        <v>-922691.71107607451</v>
      </c>
      <c r="N70" s="152">
        <f t="shared" si="15"/>
        <v>-1014992.1166203888</v>
      </c>
      <c r="O70" s="152">
        <f t="shared" si="15"/>
        <v>-1116578.1912057146</v>
      </c>
      <c r="P70" s="152">
        <f t="shared" si="15"/>
        <v>-1228395.9054096374</v>
      </c>
      <c r="Q70" s="152">
        <f t="shared" si="15"/>
        <v>-1351488.6258986827</v>
      </c>
      <c r="R70" s="152">
        <f t="shared" si="15"/>
        <v>-1487007.23142685</v>
      </c>
      <c r="S70" s="152">
        <f t="shared" si="15"/>
        <v>-1636221.2870301926</v>
      </c>
      <c r="T70" s="152">
        <f t="shared" si="15"/>
        <v>-1800531.3877439057</v>
      </c>
      <c r="U70" s="152">
        <f t="shared" si="15"/>
        <v>-1981482.7949333519</v>
      </c>
      <c r="V70" s="152">
        <f t="shared" si="15"/>
        <v>-2180780.5013431017</v>
      </c>
      <c r="W70" s="152">
        <f t="shared" si="15"/>
        <v>-2400305.8753612121</v>
      </c>
    </row>
    <row r="71" spans="1:23" ht="12.75" customHeight="1" thickBot="1" x14ac:dyDescent="0.3">
      <c r="A71" s="161" t="s">
        <v>242</v>
      </c>
      <c r="B71" s="162">
        <f t="shared" ref="B71:W71" si="16">B69+B70</f>
        <v>0</v>
      </c>
      <c r="C71" s="162">
        <f>C69+C70</f>
        <v>1493739.5369996664</v>
      </c>
      <c r="D71" s="162">
        <f t="shared" si="16"/>
        <v>1566148.6233796759</v>
      </c>
      <c r="E71" s="162">
        <f t="shared" si="16"/>
        <v>1722729.3708750992</v>
      </c>
      <c r="F71" s="162">
        <f t="shared" si="16"/>
        <v>1894889.5931172229</v>
      </c>
      <c r="G71" s="162">
        <f t="shared" si="16"/>
        <v>2084201.4212032377</v>
      </c>
      <c r="H71" s="162">
        <f t="shared" si="16"/>
        <v>2292397.560239784</v>
      </c>
      <c r="I71" s="162">
        <f t="shared" si="16"/>
        <v>2521387.857484363</v>
      </c>
      <c r="J71" s="162">
        <f t="shared" si="16"/>
        <v>2773277.5943585699</v>
      </c>
      <c r="K71" s="162">
        <f t="shared" si="16"/>
        <v>3050387.682916264</v>
      </c>
      <c r="L71" s="162">
        <f t="shared" si="16"/>
        <v>3355276.966369261</v>
      </c>
      <c r="M71" s="162">
        <f t="shared" si="16"/>
        <v>3690766.8443042981</v>
      </c>
      <c r="N71" s="162">
        <f t="shared" si="16"/>
        <v>4059968.4664815553</v>
      </c>
      <c r="O71" s="162">
        <f t="shared" si="16"/>
        <v>4466312.7648228584</v>
      </c>
      <c r="P71" s="162">
        <f t="shared" si="16"/>
        <v>4913583.6216385495</v>
      </c>
      <c r="Q71" s="162">
        <f t="shared" si="16"/>
        <v>5405954.503594731</v>
      </c>
      <c r="R71" s="162">
        <f t="shared" si="16"/>
        <v>5948028.9257073998</v>
      </c>
      <c r="S71" s="162">
        <f t="shared" si="16"/>
        <v>6544885.1481207702</v>
      </c>
      <c r="T71" s="162">
        <f t="shared" si="16"/>
        <v>7202125.5509756226</v>
      </c>
      <c r="U71" s="162">
        <f t="shared" si="16"/>
        <v>7925931.1797334077</v>
      </c>
      <c r="V71" s="162">
        <f t="shared" si="16"/>
        <v>8723122.0053724069</v>
      </c>
      <c r="W71" s="162">
        <f t="shared" si="16"/>
        <v>9601223.5014448483</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1957685.7792245948</v>
      </c>
      <c r="E74" s="156">
        <f t="shared" si="18"/>
        <v>2153411.7135938741</v>
      </c>
      <c r="F74" s="156">
        <f t="shared" si="18"/>
        <v>2368611.9913965287</v>
      </c>
      <c r="G74" s="156">
        <f t="shared" si="18"/>
        <v>2605251.7765040472</v>
      </c>
      <c r="H74" s="156">
        <f t="shared" si="18"/>
        <v>2865496.9502997301</v>
      </c>
      <c r="I74" s="156">
        <f t="shared" si="18"/>
        <v>3151734.8218554538</v>
      </c>
      <c r="J74" s="156">
        <f t="shared" si="18"/>
        <v>3466596.9929482122</v>
      </c>
      <c r="K74" s="156">
        <f t="shared" si="18"/>
        <v>3812984.6036453298</v>
      </c>
      <c r="L74" s="156">
        <f t="shared" si="18"/>
        <v>4194096.2079615761</v>
      </c>
      <c r="M74" s="156">
        <f t="shared" si="18"/>
        <v>4613458.5553803723</v>
      </c>
      <c r="N74" s="156">
        <f t="shared" si="18"/>
        <v>5074960.5831019441</v>
      </c>
      <c r="O74" s="156">
        <f t="shared" si="18"/>
        <v>5582890.9560285732</v>
      </c>
      <c r="P74" s="156">
        <f t="shared" si="18"/>
        <v>6141979.5270481864</v>
      </c>
      <c r="Q74" s="156">
        <f t="shared" si="18"/>
        <v>6757443.1294934135</v>
      </c>
      <c r="R74" s="156">
        <f t="shared" si="18"/>
        <v>7435036.1571342498</v>
      </c>
      <c r="S74" s="156">
        <f t="shared" si="18"/>
        <v>8181106.4351509623</v>
      </c>
      <c r="T74" s="156">
        <f t="shared" si="18"/>
        <v>9002656.9387195278</v>
      </c>
      <c r="U74" s="156">
        <f t="shared" si="18"/>
        <v>9907413.9746667594</v>
      </c>
      <c r="V74" s="156">
        <f t="shared" si="18"/>
        <v>10903902.506715508</v>
      </c>
      <c r="W74" s="156">
        <f t="shared" si="18"/>
        <v>12001529.37680606</v>
      </c>
    </row>
    <row r="75" spans="1:23" ht="12" customHeight="1" x14ac:dyDescent="0.25">
      <c r="A75" s="121" t="s">
        <v>237</v>
      </c>
      <c r="B75" s="152">
        <f t="shared" ref="B75:W75" si="19">B65</f>
        <v>0</v>
      </c>
      <c r="C75" s="152">
        <f t="shared" si="19"/>
        <v>0</v>
      </c>
      <c r="D75" s="152">
        <f t="shared" si="19"/>
        <v>40344.845238095244</v>
      </c>
      <c r="E75" s="152">
        <f t="shared" si="19"/>
        <v>40344.845238095244</v>
      </c>
      <c r="F75" s="152">
        <f t="shared" si="19"/>
        <v>40344.845238095244</v>
      </c>
      <c r="G75" s="152">
        <f t="shared" si="19"/>
        <v>40344.845238095244</v>
      </c>
      <c r="H75" s="152">
        <f t="shared" si="19"/>
        <v>40344.845238095244</v>
      </c>
      <c r="I75" s="152">
        <f t="shared" si="19"/>
        <v>40344.845238095244</v>
      </c>
      <c r="J75" s="152">
        <f t="shared" si="19"/>
        <v>40344.845238095244</v>
      </c>
      <c r="K75" s="152">
        <f t="shared" si="19"/>
        <v>40344.845238095244</v>
      </c>
      <c r="L75" s="152">
        <f t="shared" si="19"/>
        <v>40344.845238095244</v>
      </c>
      <c r="M75" s="152">
        <f t="shared" si="19"/>
        <v>40344.845238095244</v>
      </c>
      <c r="N75" s="152">
        <f t="shared" si="19"/>
        <v>40344.845238095244</v>
      </c>
      <c r="O75" s="152">
        <f t="shared" si="19"/>
        <v>40344.845238095244</v>
      </c>
      <c r="P75" s="152">
        <f t="shared" si="19"/>
        <v>40344.845238095244</v>
      </c>
      <c r="Q75" s="152">
        <f t="shared" si="19"/>
        <v>40344.845238095244</v>
      </c>
      <c r="R75" s="152">
        <f t="shared" si="19"/>
        <v>40344.845238095244</v>
      </c>
      <c r="S75" s="152">
        <f t="shared" si="19"/>
        <v>40344.845238095244</v>
      </c>
      <c r="T75" s="152">
        <f t="shared" si="19"/>
        <v>40344.845238095244</v>
      </c>
      <c r="U75" s="152">
        <f t="shared" si="19"/>
        <v>40344.845238095244</v>
      </c>
      <c r="V75" s="152">
        <f t="shared" si="19"/>
        <v>40344.845238095244</v>
      </c>
      <c r="W75" s="152">
        <f t="shared" si="19"/>
        <v>40344.845238095244</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-391537.15584491898</v>
      </c>
      <c r="E77" s="159">
        <f>IF(SUM($B$70:E70)+SUM($B$77:D77)&gt;0,0,SUM($B$70:E70)-SUM($B$77:D77))</f>
        <v>-430682.3427187748</v>
      </c>
      <c r="F77" s="159">
        <f>IF(SUM($B$70:F70)+SUM($B$77:E77)&gt;0,0,SUM($B$70:F70)-SUM($B$77:E77))</f>
        <v>-473722.39827930578</v>
      </c>
      <c r="G77" s="159">
        <f>IF(SUM($B$70:G70)+SUM($B$77:F77)&gt;0,0,SUM($B$70:G70)-SUM($B$77:F77))</f>
        <v>-521050.35530080972</v>
      </c>
      <c r="H77" s="159">
        <f>IF(SUM($B$70:H70)+SUM($B$77:G77)&gt;0,0,SUM($B$70:H70)-SUM($B$77:G77))</f>
        <v>-573099.3900599461</v>
      </c>
      <c r="I77" s="159">
        <f>IF(SUM($B$70:I70)+SUM($B$77:H77)&gt;0,0,SUM($B$70:I70)-SUM($B$77:H77))</f>
        <v>-630346.96437109075</v>
      </c>
      <c r="J77" s="159">
        <f>IF(SUM($B$70:J70)+SUM($B$77:I77)&gt;0,0,SUM($B$70:J70)-SUM($B$77:I77))</f>
        <v>-693319.39858964272</v>
      </c>
      <c r="K77" s="159">
        <f>IF(SUM($B$70:K70)+SUM($B$77:J77)&gt;0,0,SUM($B$70:K70)-SUM($B$77:J77))</f>
        <v>-762596.92072906625</v>
      </c>
      <c r="L77" s="159">
        <f>IF(SUM($B$70:L70)+SUM($B$77:K77)&gt;0,0,SUM($B$70:L70)-SUM($B$77:K77))</f>
        <v>-838819.24159231503</v>
      </c>
      <c r="M77" s="159">
        <f>IF(SUM($B$70:M70)+SUM($B$77:L77)&gt;0,0,SUM($B$70:M70)-SUM($B$77:L77))</f>
        <v>-922691.71107607428</v>
      </c>
      <c r="N77" s="159">
        <f>IF(SUM($B$70:N70)+SUM($B$77:M77)&gt;0,0,SUM($B$70:N70)-SUM($B$77:M77))</f>
        <v>-1014992.1166203888</v>
      </c>
      <c r="O77" s="159">
        <f>IF(SUM($B$70:O70)+SUM($B$77:N77)&gt;0,0,SUM($B$70:O70)-SUM($B$77:N77))</f>
        <v>-1116578.1912057139</v>
      </c>
      <c r="P77" s="159">
        <f>IF(SUM($B$70:P70)+SUM($B$77:O77)&gt;0,0,SUM($B$70:P70)-SUM($B$77:O77))</f>
        <v>-1228395.9054096378</v>
      </c>
      <c r="Q77" s="159">
        <f>IF(SUM($B$70:Q70)+SUM($B$77:P77)&gt;0,0,SUM($B$70:Q70)-SUM($B$77:P77))</f>
        <v>-1351488.6258986834</v>
      </c>
      <c r="R77" s="159">
        <f>IF(SUM($B$70:R70)+SUM($B$77:Q77)&gt;0,0,SUM($B$70:R70)-SUM($B$77:Q77))</f>
        <v>-1487007.23142685</v>
      </c>
      <c r="S77" s="159">
        <f>IF(SUM($B$70:S70)+SUM($B$77:R77)&gt;0,0,SUM($B$70:S70)-SUM($B$77:R77))</f>
        <v>-1636221.2870301921</v>
      </c>
      <c r="T77" s="159">
        <f>IF(SUM($B$70:T70)+SUM($B$77:S77)&gt;0,0,SUM($B$70:T70)-SUM($B$77:S77))</f>
        <v>-1800531.3877439052</v>
      </c>
      <c r="U77" s="159">
        <f>IF(SUM($B$70:U70)+SUM($B$77:T77)&gt;0,0,SUM($B$70:U70)-SUM($B$77:T77))</f>
        <v>-1981482.7949333526</v>
      </c>
      <c r="V77" s="159">
        <f>IF(SUM($B$70:V70)+SUM($B$77:U77)&gt;0,0,SUM($B$70:V70)-SUM($B$77:U77))</f>
        <v>-2180780.5013431013</v>
      </c>
      <c r="W77" s="159">
        <f>IF(SUM($B$70:W70)+SUM($B$77:V77)&gt;0,0,SUM($B$70:W70)-SUM($B$77:V77))</f>
        <v>-2400305.8753612116</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1593372.9569419844</v>
      </c>
      <c r="E82" s="156">
        <f t="shared" si="24"/>
        <v>1743502.6340198745</v>
      </c>
      <c r="F82" s="156">
        <f t="shared" si="24"/>
        <v>1913715.4219186606</v>
      </c>
      <c r="G82" s="156">
        <f t="shared" si="24"/>
        <v>2100883.2992741889</v>
      </c>
      <c r="H82" s="156">
        <f t="shared" si="24"/>
        <v>2306718.8994419188</v>
      </c>
      <c r="I82" s="156">
        <f t="shared" si="24"/>
        <v>2533109.926910494</v>
      </c>
      <c r="J82" s="156">
        <f t="shared" si="24"/>
        <v>2782137.2338309968</v>
      </c>
      <c r="K82" s="156">
        <f t="shared" si="24"/>
        <v>3056094.7784282551</v>
      </c>
      <c r="L82" s="156">
        <f t="shared" si="24"/>
        <v>3357511.6625193395</v>
      </c>
      <c r="M82" s="156">
        <f t="shared" si="24"/>
        <v>3689176.4661441217</v>
      </c>
      <c r="N82" s="156">
        <f t="shared" si="24"/>
        <v>4054164.1202911013</v>
      </c>
      <c r="O82" s="156">
        <f t="shared" si="24"/>
        <v>4455865.5841118991</v>
      </c>
      <c r="P82" s="156">
        <f t="shared" si="24"/>
        <v>4898020.6211182903</v>
      </c>
      <c r="Q82" s="156">
        <f t="shared" si="24"/>
        <v>5384753.999931911</v>
      </c>
      <c r="R82" s="156">
        <f t="shared" si="24"/>
        <v>5920615.4795250194</v>
      </c>
      <c r="S82" s="156">
        <f t="shared" si="24"/>
        <v>6510623.976900802</v>
      </c>
      <c r="T82" s="156">
        <f t="shared" si="24"/>
        <v>7160316.3572004689</v>
      </c>
      <c r="U82" s="156">
        <f t="shared" si="24"/>
        <v>7875801.3327203868</v>
      </c>
      <c r="V82" s="156">
        <f t="shared" si="24"/>
        <v>8663819.0087492354</v>
      </c>
      <c r="W82" s="156">
        <f t="shared" si="24"/>
        <v>9531806.6710174959</v>
      </c>
    </row>
    <row r="83" spans="1:23" ht="12" customHeight="1" x14ac:dyDescent="0.25">
      <c r="A83" s="144" t="s">
        <v>249</v>
      </c>
      <c r="B83" s="156">
        <f>SUM($B$82:B82)</f>
        <v>0</v>
      </c>
      <c r="C83" s="156">
        <f>SUM(B82:C82)</f>
        <v>977375.2548747079</v>
      </c>
      <c r="D83" s="156">
        <f>SUM(B82:D82)</f>
        <v>2570748.2118166923</v>
      </c>
      <c r="E83" s="156">
        <f>SUM($B$82:E82)</f>
        <v>4314250.8458365668</v>
      </c>
      <c r="F83" s="156">
        <f>SUM($B$82:F82)</f>
        <v>6227966.2677552272</v>
      </c>
      <c r="G83" s="156">
        <f>SUM($B$82:G82)</f>
        <v>8328849.5670294166</v>
      </c>
      <c r="H83" s="156">
        <f>SUM($B$82:H82)</f>
        <v>10635568.466471335</v>
      </c>
      <c r="I83" s="156">
        <f>SUM($B$82:I82)</f>
        <v>13168678.393381828</v>
      </c>
      <c r="J83" s="156">
        <f>SUM($B$82:J82)</f>
        <v>15950815.627212826</v>
      </c>
      <c r="K83" s="156">
        <f>SUM($B$82:K82)</f>
        <v>19006910.405641083</v>
      </c>
      <c r="L83" s="156">
        <f>SUM($B$82:L82)</f>
        <v>22364422.068160422</v>
      </c>
      <c r="M83" s="156">
        <f>SUM($B$82:M82)</f>
        <v>26053598.534304544</v>
      </c>
      <c r="N83" s="156">
        <f>SUM($B$82:N82)</f>
        <v>30107762.654595647</v>
      </c>
      <c r="O83" s="156">
        <f>SUM($B$82:O82)</f>
        <v>34563628.238707542</v>
      </c>
      <c r="P83" s="156">
        <f>SUM($B$82:P82)</f>
        <v>39461648.859825835</v>
      </c>
      <c r="Q83" s="156">
        <f>SUM($B$82:Q82)</f>
        <v>44846402.859757744</v>
      </c>
      <c r="R83" s="156">
        <f>SUM($B$82:R82)</f>
        <v>50767018.339282766</v>
      </c>
      <c r="S83" s="156">
        <f>SUM($B$82:S82)</f>
        <v>57277642.316183567</v>
      </c>
      <c r="T83" s="156">
        <f>SUM($B$82:T82)</f>
        <v>64437958.673384033</v>
      </c>
      <c r="U83" s="156">
        <f>SUM($B$82:U82)</f>
        <v>72313760.006104425</v>
      </c>
      <c r="V83" s="156">
        <f>SUM($B$82:V82)</f>
        <v>80977579.014853656</v>
      </c>
      <c r="W83" s="156">
        <f>SUM($B$82:W82)</f>
        <v>90509385.685871154</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1410064.5636654729</v>
      </c>
      <c r="E85" s="156">
        <f t="shared" si="26"/>
        <v>1365418.3052861423</v>
      </c>
      <c r="F85" s="156">
        <f t="shared" si="26"/>
        <v>1326300.7837140567</v>
      </c>
      <c r="G85" s="156">
        <f t="shared" si="26"/>
        <v>1288511.072113697</v>
      </c>
      <c r="H85" s="156">
        <f t="shared" si="26"/>
        <v>1251994.6022298143</v>
      </c>
      <c r="I85" s="156">
        <f t="shared" si="26"/>
        <v>1216699.6299199185</v>
      </c>
      <c r="J85" s="156">
        <f t="shared" si="26"/>
        <v>1182577.0436023143</v>
      </c>
      <c r="K85" s="156">
        <f t="shared" si="26"/>
        <v>1149580.1892636614</v>
      </c>
      <c r="L85" s="156">
        <f t="shared" si="26"/>
        <v>1117664.7103576241</v>
      </c>
      <c r="M85" s="156">
        <f t="shared" si="26"/>
        <v>1086788.4011071739</v>
      </c>
      <c r="N85" s="156">
        <f t="shared" si="26"/>
        <v>1056911.0718838605</v>
      </c>
      <c r="O85" s="156">
        <f t="shared" si="26"/>
        <v>1027994.42548013</v>
      </c>
      <c r="P85" s="156">
        <f t="shared" si="26"/>
        <v>1000001.9432176633</v>
      </c>
      <c r="Q85" s="156">
        <f t="shared" si="26"/>
        <v>972898.77994743478</v>
      </c>
      <c r="R85" s="156">
        <f t="shared" si="26"/>
        <v>946651.66709740169</v>
      </c>
      <c r="S85" s="156">
        <f t="shared" si="26"/>
        <v>921228.82301286212</v>
      </c>
      <c r="T85" s="156">
        <f t="shared" si="26"/>
        <v>896599.86991373287</v>
      </c>
      <c r="U85" s="156">
        <f t="shared" si="26"/>
        <v>872735.75686352537</v>
      </c>
      <c r="V85" s="156">
        <f t="shared" si="26"/>
        <v>849608.68820751202</v>
      </c>
      <c r="W85" s="156">
        <f t="shared" si="26"/>
        <v>827192.05699344422</v>
      </c>
    </row>
    <row r="86" spans="1:23" ht="21.75" customHeight="1" x14ac:dyDescent="0.25">
      <c r="A86" s="160" t="s">
        <v>252</v>
      </c>
      <c r="B86" s="156">
        <f>SUM(B85)</f>
        <v>0</v>
      </c>
      <c r="C86" s="156">
        <f t="shared" ref="C86:W86" si="27">C85+B86</f>
        <v>977375.2548747079</v>
      </c>
      <c r="D86" s="156">
        <f t="shared" si="27"/>
        <v>2387439.818540181</v>
      </c>
      <c r="E86" s="156">
        <f t="shared" si="27"/>
        <v>3752858.1238263231</v>
      </c>
      <c r="F86" s="156">
        <f t="shared" si="27"/>
        <v>5079158.90754038</v>
      </c>
      <c r="G86" s="156">
        <f t="shared" si="27"/>
        <v>6367669.9796540774</v>
      </c>
      <c r="H86" s="156">
        <f t="shared" si="27"/>
        <v>7619664.5818838915</v>
      </c>
      <c r="I86" s="156">
        <f t="shared" si="27"/>
        <v>8836364.2118038107</v>
      </c>
      <c r="J86" s="156">
        <f t="shared" si="27"/>
        <v>10018941.255406125</v>
      </c>
      <c r="K86" s="156">
        <f t="shared" si="27"/>
        <v>11168521.444669787</v>
      </c>
      <c r="L86" s="156">
        <f t="shared" si="27"/>
        <v>12286186.155027412</v>
      </c>
      <c r="M86" s="156">
        <f t="shared" si="27"/>
        <v>13372974.556134585</v>
      </c>
      <c r="N86" s="156">
        <f t="shared" si="27"/>
        <v>14429885.628018446</v>
      </c>
      <c r="O86" s="156">
        <f t="shared" si="27"/>
        <v>15457880.053498575</v>
      </c>
      <c r="P86" s="156">
        <f t="shared" si="27"/>
        <v>16457881.996716239</v>
      </c>
      <c r="Q86" s="156">
        <f t="shared" si="27"/>
        <v>17430780.776663672</v>
      </c>
      <c r="R86" s="156">
        <f t="shared" si="27"/>
        <v>18377432.443761073</v>
      </c>
      <c r="S86" s="156">
        <f t="shared" si="27"/>
        <v>19298661.266773935</v>
      </c>
      <c r="T86" s="156">
        <f t="shared" si="27"/>
        <v>20195261.13668767</v>
      </c>
      <c r="U86" s="156">
        <f t="shared" si="27"/>
        <v>21067996.893551197</v>
      </c>
      <c r="V86" s="156">
        <f t="shared" si="27"/>
        <v>21917605.581758708</v>
      </c>
      <c r="W86" s="156">
        <f t="shared" si="27"/>
        <v>22744797.638752151</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O_Ч6_5</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Приобретение тепловизора МЕГЕОН 27721, Термовед 517 МТ, 2шт.</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45822</v>
      </c>
      <c r="D32" s="196">
        <v>45822</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45852</v>
      </c>
      <c r="D35" s="196">
        <v>45852</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45882</v>
      </c>
      <c r="D37" s="196">
        <v>45882</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45912</v>
      </c>
      <c r="D39" s="196">
        <v>45912</v>
      </c>
      <c r="E39" s="196" t="s">
        <v>84</v>
      </c>
      <c r="F39" s="196" t="s">
        <v>84</v>
      </c>
      <c r="G39" s="197"/>
      <c r="H39" s="197"/>
      <c r="I39" s="197" t="s">
        <v>259</v>
      </c>
      <c r="J39" s="197" t="s">
        <v>259</v>
      </c>
    </row>
    <row r="40" spans="1:10" s="4" customFormat="1" x14ac:dyDescent="0.25">
      <c r="A40" s="190" t="s">
        <v>304</v>
      </c>
      <c r="B40" s="199" t="s">
        <v>305</v>
      </c>
      <c r="C40" s="196">
        <v>45922</v>
      </c>
      <c r="D40" s="196">
        <v>45922</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45952</v>
      </c>
      <c r="D42" s="196">
        <v>45952</v>
      </c>
      <c r="E42" s="196" t="s">
        <v>84</v>
      </c>
      <c r="F42" s="196" t="s">
        <v>84</v>
      </c>
      <c r="G42" s="197"/>
      <c r="H42" s="197"/>
      <c r="I42" s="197" t="s">
        <v>259</v>
      </c>
      <c r="J42" s="197" t="s">
        <v>259</v>
      </c>
    </row>
    <row r="43" spans="1:10" s="4" customFormat="1" x14ac:dyDescent="0.25">
      <c r="A43" s="190" t="s">
        <v>309</v>
      </c>
      <c r="B43" s="199" t="s">
        <v>310</v>
      </c>
      <c r="C43" s="196">
        <v>45952</v>
      </c>
      <c r="D43" s="196">
        <v>45952</v>
      </c>
      <c r="E43" s="196" t="s">
        <v>84</v>
      </c>
      <c r="F43" s="196" t="s">
        <v>84</v>
      </c>
      <c r="G43" s="197"/>
      <c r="H43" s="197"/>
      <c r="I43" s="197" t="s">
        <v>259</v>
      </c>
      <c r="J43" s="197" t="s">
        <v>259</v>
      </c>
    </row>
    <row r="44" spans="1:10" s="4" customFormat="1" x14ac:dyDescent="0.25">
      <c r="A44" s="190" t="s">
        <v>311</v>
      </c>
      <c r="B44" s="199" t="s">
        <v>312</v>
      </c>
      <c r="C44" s="196">
        <v>45962</v>
      </c>
      <c r="D44" s="196">
        <v>45962</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45992</v>
      </c>
      <c r="D47" s="196">
        <v>45992</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46006</v>
      </c>
      <c r="D49" s="196">
        <v>46006</v>
      </c>
      <c r="E49" s="196" t="s">
        <v>84</v>
      </c>
      <c r="F49" s="196" t="s">
        <v>84</v>
      </c>
      <c r="G49" s="197"/>
      <c r="H49" s="197"/>
      <c r="I49" s="197" t="s">
        <v>259</v>
      </c>
      <c r="J49" s="197" t="s">
        <v>259</v>
      </c>
    </row>
    <row r="50" spans="1:10" s="4" customFormat="1" ht="78.75" x14ac:dyDescent="0.25">
      <c r="A50" s="190" t="s">
        <v>322</v>
      </c>
      <c r="B50" s="199" t="s">
        <v>323</v>
      </c>
      <c r="C50" s="196">
        <v>46006</v>
      </c>
      <c r="D50" s="196">
        <v>46006</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46006</v>
      </c>
      <c r="D52" s="196">
        <v>46006</v>
      </c>
      <c r="E52" s="196" t="s">
        <v>84</v>
      </c>
      <c r="F52" s="196" t="s">
        <v>84</v>
      </c>
      <c r="G52" s="197"/>
      <c r="H52" s="197"/>
      <c r="I52" s="197" t="s">
        <v>259</v>
      </c>
      <c r="J52" s="197" t="s">
        <v>259</v>
      </c>
    </row>
    <row r="53" spans="1:10" s="4" customFormat="1" ht="31.5" x14ac:dyDescent="0.25">
      <c r="A53" s="190" t="s">
        <v>328</v>
      </c>
      <c r="B53" s="200" t="s">
        <v>329</v>
      </c>
      <c r="C53" s="196">
        <v>46006</v>
      </c>
      <c r="D53" s="196">
        <v>46006</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2024-10-29T06:55:03Z</dcterms:created>
  <dcterms:modified xsi:type="dcterms:W3CDTF">2024-10-29T06:55:07Z</dcterms:modified>
</cp:coreProperties>
</file>