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2A258867-A336-489F-9FF0-163B3D8B456E}" xr6:coauthVersionLast="45" xr6:coauthVersionMax="45" xr10:uidLastSave="{00000000-0000-0000-0000-000000000000}"/>
  <bookViews>
    <workbookView xWindow="-120" yWindow="-120" windowWidth="29040" windowHeight="15840" xr2:uid="{39673349-6F04-4310-9F9B-AA399A1A439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2" i="8"/>
  <c r="B63" i="8"/>
  <c r="C47" i="8"/>
  <c r="C59" i="8"/>
  <c r="C60" i="8"/>
  <c r="C61" i="8"/>
  <c r="C62" i="8"/>
  <c r="C63" i="8"/>
  <c r="C58" i="8"/>
  <c r="D47" i="8"/>
  <c r="D60" i="8" s="1"/>
  <c r="D61" i="8"/>
  <c r="D62" i="8"/>
  <c r="D63" i="8"/>
  <c r="E47" i="8"/>
  <c r="E61" i="8" s="1"/>
  <c r="E62" i="8"/>
  <c r="E63" i="8"/>
  <c r="F47" i="8"/>
  <c r="F61" i="8" s="1"/>
  <c r="F59" i="8"/>
  <c r="F58" i="8" s="1"/>
  <c r="F60" i="8"/>
  <c r="F62" i="8"/>
  <c r="F63" i="8"/>
  <c r="G47" i="8"/>
  <c r="G59" i="8"/>
  <c r="G60" i="8"/>
  <c r="G61" i="8"/>
  <c r="G62" i="8"/>
  <c r="G63" i="8"/>
  <c r="G58" i="8"/>
  <c r="H47" i="8"/>
  <c r="H60" i="8" s="1"/>
  <c r="H61" i="8"/>
  <c r="H62" i="8"/>
  <c r="H63" i="8"/>
  <c r="I47" i="8"/>
  <c r="I61" i="8" s="1"/>
  <c r="I62" i="8"/>
  <c r="I63" i="8"/>
  <c r="J63" i="8"/>
  <c r="K63" i="8"/>
  <c r="L63" i="8"/>
  <c r="M63" i="8"/>
  <c r="N63" i="8"/>
  <c r="O63" i="8"/>
  <c r="P63" i="8"/>
  <c r="Q63" i="8"/>
  <c r="R63" i="8"/>
  <c r="B48" i="8"/>
  <c r="B57" i="8"/>
  <c r="B79" i="8" s="1"/>
  <c r="B65" i="8"/>
  <c r="B75" i="8" s="1"/>
  <c r="B68" i="8"/>
  <c r="B76" i="8" s="1"/>
  <c r="B81" i="8"/>
  <c r="C48" i="8"/>
  <c r="C57" i="8"/>
  <c r="C79" i="8" s="1"/>
  <c r="C65" i="8"/>
  <c r="C75" i="8" s="1"/>
  <c r="C68" i="8"/>
  <c r="C76" i="8" s="1"/>
  <c r="C81" i="8"/>
  <c r="B72" i="8"/>
  <c r="C72" i="8" s="1"/>
  <c r="D48" i="8"/>
  <c r="D57" i="8"/>
  <c r="D79" i="8" s="1"/>
  <c r="D65" i="8"/>
  <c r="D75" i="8" s="1"/>
  <c r="D68" i="8"/>
  <c r="D76" i="8" s="1"/>
  <c r="D81" i="8"/>
  <c r="E48" i="8"/>
  <c r="E57" i="8" s="1"/>
  <c r="E65" i="8"/>
  <c r="E75" i="8"/>
  <c r="E68" i="8"/>
  <c r="E76" i="8"/>
  <c r="E81" i="8"/>
  <c r="F48" i="8"/>
  <c r="F57" i="8"/>
  <c r="F65" i="8"/>
  <c r="F75" i="8" s="1"/>
  <c r="F68" i="8"/>
  <c r="F76" i="8" s="1"/>
  <c r="F81" i="8"/>
  <c r="G48" i="8"/>
  <c r="G57" i="8" s="1"/>
  <c r="G65" i="8"/>
  <c r="G75" i="8"/>
  <c r="G68" i="8"/>
  <c r="G76" i="8" s="1"/>
  <c r="G81" i="8"/>
  <c r="H48" i="8"/>
  <c r="H57" i="8"/>
  <c r="H79" i="8" s="1"/>
  <c r="H65" i="8"/>
  <c r="H75" i="8" s="1"/>
  <c r="H68" i="8"/>
  <c r="H76" i="8" s="1"/>
  <c r="H81" i="8"/>
  <c r="I48" i="8"/>
  <c r="I57" i="8" s="1"/>
  <c r="I65" i="8"/>
  <c r="I75" i="8"/>
  <c r="I68" i="8"/>
  <c r="I76" i="8"/>
  <c r="I81" i="8"/>
  <c r="J65" i="8"/>
  <c r="J75" i="8" s="1"/>
  <c r="J68" i="8"/>
  <c r="J76" i="8" s="1"/>
  <c r="J81" i="8"/>
  <c r="K65" i="8"/>
  <c r="K75" i="8"/>
  <c r="K68" i="8"/>
  <c r="K76" i="8" s="1"/>
  <c r="K81" i="8"/>
  <c r="L65" i="8"/>
  <c r="L75" i="8"/>
  <c r="L68" i="8"/>
  <c r="L76" i="8" s="1"/>
  <c r="L81" i="8"/>
  <c r="M65" i="8"/>
  <c r="M75" i="8"/>
  <c r="M68" i="8"/>
  <c r="M76" i="8"/>
  <c r="M81" i="8"/>
  <c r="N65" i="8"/>
  <c r="N75" i="8" s="1"/>
  <c r="N68" i="8"/>
  <c r="N76" i="8"/>
  <c r="N81" i="8"/>
  <c r="O65" i="8"/>
  <c r="O75" i="8"/>
  <c r="O68" i="8"/>
  <c r="O76" i="8" s="1"/>
  <c r="O81" i="8"/>
  <c r="P65" i="8"/>
  <c r="P75" i="8" s="1"/>
  <c r="P68" i="8"/>
  <c r="P76" i="8"/>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c r="J66" i="8" s="1"/>
  <c r="K66" i="8" s="1"/>
  <c r="L66" i="8" s="1"/>
  <c r="M66" i="8" s="1"/>
  <c r="N66" i="8" s="1"/>
  <c r="O66" i="8" s="1"/>
  <c r="P66" i="8" s="1"/>
  <c r="Q66" i="8" s="1"/>
  <c r="R66" i="8" s="1"/>
  <c r="S66" i="8" s="1"/>
  <c r="T66" i="8" s="1"/>
  <c r="U66" i="8" s="1"/>
  <c r="V66" i="8" s="1"/>
  <c r="W66" i="8" s="1"/>
  <c r="D72" i="8"/>
  <c r="E72" i="8" s="1"/>
  <c r="F72" i="8" s="1"/>
  <c r="G72" i="8" s="1"/>
  <c r="H72" i="8" s="1"/>
  <c r="I72" i="8" s="1"/>
  <c r="J72" i="8" s="1"/>
  <c r="K72" i="8" s="1"/>
  <c r="L72" i="8" s="1"/>
  <c r="M72" i="8" s="1"/>
  <c r="N72" i="8" s="1"/>
  <c r="O72" i="8" s="1"/>
  <c r="P72" i="8" s="1"/>
  <c r="Q72" i="8" s="1"/>
  <c r="R72" i="8" s="1"/>
  <c r="S72" i="8" s="1"/>
  <c r="T72" i="8" s="1"/>
  <c r="U72" i="8" s="1"/>
  <c r="V72" i="8" s="1"/>
  <c r="W72" i="8" s="1"/>
  <c r="C78" i="8"/>
  <c r="F78" i="8"/>
  <c r="G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I79" i="8" l="1"/>
  <c r="E79" i="8"/>
  <c r="F79" i="8"/>
  <c r="G64" i="8"/>
  <c r="G67" i="8" s="1"/>
  <c r="G79" i="8"/>
  <c r="F64" i="8"/>
  <c r="F67" i="8" s="1"/>
  <c r="I60" i="8"/>
  <c r="H59" i="8"/>
  <c r="H58" i="8" s="1"/>
  <c r="H78" i="8" s="1"/>
  <c r="E60" i="8"/>
  <c r="D59" i="8"/>
  <c r="D58" i="8" s="1"/>
  <c r="D78" i="8" s="1"/>
  <c r="B61" i="8"/>
  <c r="H64" i="8"/>
  <c r="H67" i="8" s="1"/>
  <c r="D64" i="8"/>
  <c r="D67" i="8" s="1"/>
  <c r="C64" i="8"/>
  <c r="C67" i="8" s="1"/>
  <c r="I59" i="8"/>
  <c r="I58" i="8" s="1"/>
  <c r="I78" i="8" s="1"/>
  <c r="E59" i="8"/>
  <c r="E58" i="8" s="1"/>
  <c r="E78" i="8" s="1"/>
  <c r="J47" i="8"/>
  <c r="D74" i="8" l="1"/>
  <c r="D69" i="8"/>
  <c r="F74" i="8"/>
  <c r="F69" i="8"/>
  <c r="G74" i="8"/>
  <c r="G69" i="8"/>
  <c r="I64" i="8"/>
  <c r="I67" i="8" s="1"/>
  <c r="H74" i="8"/>
  <c r="H69" i="8"/>
  <c r="J62" i="8"/>
  <c r="J59" i="8"/>
  <c r="J60" i="8"/>
  <c r="J48" i="8"/>
  <c r="J57" i="8" s="1"/>
  <c r="J61" i="8"/>
  <c r="K47" i="8"/>
  <c r="C74" i="8"/>
  <c r="C69" i="8"/>
  <c r="B58" i="8"/>
  <c r="E64" i="8"/>
  <c r="E67" i="8" s="1"/>
  <c r="B78" i="8" l="1"/>
  <c r="B64" i="8"/>
  <c r="B67" i="8" s="1"/>
  <c r="G70" i="8"/>
  <c r="G71" i="8" s="1"/>
  <c r="J79" i="8"/>
  <c r="H70" i="8"/>
  <c r="H71" i="8" s="1"/>
  <c r="C70" i="8"/>
  <c r="C71" i="8"/>
  <c r="D70" i="8"/>
  <c r="D71" i="8"/>
  <c r="E74" i="8"/>
  <c r="E69" i="8"/>
  <c r="K59" i="8"/>
  <c r="K60" i="8"/>
  <c r="K61" i="8"/>
  <c r="L47" i="8"/>
  <c r="K62" i="8"/>
  <c r="K48" i="8"/>
  <c r="K57" i="8" s="1"/>
  <c r="J58" i="8"/>
  <c r="J64" i="8" s="1"/>
  <c r="J67" i="8" s="1"/>
  <c r="I74" i="8"/>
  <c r="I69" i="8"/>
  <c r="F70" i="8"/>
  <c r="F71" i="8" s="1"/>
  <c r="J74" i="8" l="1"/>
  <c r="J69" i="8"/>
  <c r="K64" i="8"/>
  <c r="K67" i="8" s="1"/>
  <c r="K79" i="8"/>
  <c r="K78" i="8"/>
  <c r="I70" i="8"/>
  <c r="I71" i="8" s="1"/>
  <c r="K58" i="8"/>
  <c r="J78" i="8"/>
  <c r="L60" i="8"/>
  <c r="L48" i="8"/>
  <c r="L57" i="8" s="1"/>
  <c r="L61" i="8"/>
  <c r="M47" i="8"/>
  <c r="L62" i="8"/>
  <c r="L59" i="8"/>
  <c r="L58" i="8" s="1"/>
  <c r="E70" i="8"/>
  <c r="E71" i="8" s="1"/>
  <c r="B74" i="8"/>
  <c r="B69" i="8"/>
  <c r="B70" i="8" l="1"/>
  <c r="B71" i="8" s="1"/>
  <c r="L79" i="8"/>
  <c r="L64" i="8"/>
  <c r="L67" i="8" s="1"/>
  <c r="L78" i="8"/>
  <c r="J70" i="8"/>
  <c r="J71" i="8" s="1"/>
  <c r="M61" i="8"/>
  <c r="N47" i="8"/>
  <c r="M62" i="8"/>
  <c r="M48" i="8"/>
  <c r="M57" i="8" s="1"/>
  <c r="M59" i="8"/>
  <c r="M60" i="8"/>
  <c r="K74" i="8"/>
  <c r="K69" i="8"/>
  <c r="N62" i="8" l="1"/>
  <c r="N59" i="8"/>
  <c r="N60" i="8"/>
  <c r="N61" i="8"/>
  <c r="O47" i="8"/>
  <c r="N48" i="8"/>
  <c r="N57" i="8" s="1"/>
  <c r="M58" i="8"/>
  <c r="L74" i="8"/>
  <c r="L69" i="8"/>
  <c r="B77" i="8"/>
  <c r="B82" i="8" s="1"/>
  <c r="C77" i="8"/>
  <c r="C82" i="8" s="1"/>
  <c r="C85" i="8" s="1"/>
  <c r="D77" i="8"/>
  <c r="D82" i="8" s="1"/>
  <c r="D85" i="8" s="1"/>
  <c r="K70" i="8"/>
  <c r="K71" i="8"/>
  <c r="M64" i="8"/>
  <c r="M67" i="8" s="1"/>
  <c r="M79" i="8"/>
  <c r="M78" i="8"/>
  <c r="M74" i="8" l="1"/>
  <c r="M69" i="8"/>
  <c r="E77" i="8"/>
  <c r="E82" i="8" s="1"/>
  <c r="E85" i="8" s="1"/>
  <c r="N79" i="8"/>
  <c r="N58" i="8"/>
  <c r="N78" i="8" s="1"/>
  <c r="B83" i="8"/>
  <c r="C83" i="8"/>
  <c r="C88" i="8" s="1"/>
  <c r="D83" i="8"/>
  <c r="D88" i="8" s="1"/>
  <c r="E87" i="8"/>
  <c r="B87" i="8"/>
  <c r="C87" i="8"/>
  <c r="D87" i="8"/>
  <c r="F77" i="8"/>
  <c r="F82" i="8" s="1"/>
  <c r="F85" i="8" s="1"/>
  <c r="L70" i="8"/>
  <c r="L71" i="8"/>
  <c r="O59" i="8"/>
  <c r="O60" i="8"/>
  <c r="O61" i="8"/>
  <c r="P47" i="8"/>
  <c r="O62" i="8"/>
  <c r="O48" i="8"/>
  <c r="O57" i="8" s="1"/>
  <c r="O79" i="8" l="1"/>
  <c r="E83" i="8"/>
  <c r="E88" i="8" s="1"/>
  <c r="O58" i="8"/>
  <c r="O64" i="8" s="1"/>
  <c r="O67" i="8" s="1"/>
  <c r="F87" i="8"/>
  <c r="B88" i="8"/>
  <c r="B85" i="8"/>
  <c r="B86" i="8" s="1"/>
  <c r="F83" i="8"/>
  <c r="F88" i="8" s="1"/>
  <c r="N64" i="8"/>
  <c r="N67" i="8" s="1"/>
  <c r="M70" i="8"/>
  <c r="M71" i="8"/>
  <c r="G77" i="8"/>
  <c r="P60" i="8"/>
  <c r="P48" i="8"/>
  <c r="P57" i="8" s="1"/>
  <c r="P61" i="8"/>
  <c r="Q47" i="8"/>
  <c r="P62" i="8"/>
  <c r="P59" i="8"/>
  <c r="O74" i="8" l="1"/>
  <c r="O69" i="8"/>
  <c r="G82" i="8"/>
  <c r="H77" i="8"/>
  <c r="O78" i="8"/>
  <c r="Q61" i="8"/>
  <c r="R47" i="8"/>
  <c r="Q62" i="8"/>
  <c r="Q59" i="8"/>
  <c r="Q58" i="8" s="1"/>
  <c r="Q60" i="8"/>
  <c r="Q48" i="8"/>
  <c r="Q57" i="8" s="1"/>
  <c r="B89" i="8"/>
  <c r="C86" i="8"/>
  <c r="P58" i="8"/>
  <c r="P64" i="8" s="1"/>
  <c r="P67" i="8" s="1"/>
  <c r="P79" i="8"/>
  <c r="N74" i="8"/>
  <c r="N69" i="8"/>
  <c r="P74" i="8" l="1"/>
  <c r="P69" i="8"/>
  <c r="H82" i="8"/>
  <c r="H85" i="8" s="1"/>
  <c r="G85" i="8"/>
  <c r="H87" i="8"/>
  <c r="G83" i="8"/>
  <c r="G88" i="8" s="1"/>
  <c r="G87" i="8"/>
  <c r="H83" i="8"/>
  <c r="H88" i="8" s="1"/>
  <c r="P78" i="8"/>
  <c r="C89" i="8"/>
  <c r="D86" i="8"/>
  <c r="I77" i="8"/>
  <c r="I82" i="8" s="1"/>
  <c r="I85" i="8" s="1"/>
  <c r="O70" i="8"/>
  <c r="O71" i="8" s="1"/>
  <c r="N70" i="8"/>
  <c r="Q64" i="8"/>
  <c r="Q67" i="8" s="1"/>
  <c r="Q79" i="8"/>
  <c r="Q78" i="8"/>
  <c r="R62" i="8"/>
  <c r="R59" i="8"/>
  <c r="R60" i="8"/>
  <c r="B29" i="8" s="1"/>
  <c r="R61" i="8"/>
  <c r="S47" i="8"/>
  <c r="R48" i="8"/>
  <c r="R57" i="8" s="1"/>
  <c r="D89" i="8" l="1"/>
  <c r="E86" i="8"/>
  <c r="R79" i="8"/>
  <c r="R78" i="8"/>
  <c r="R58" i="8"/>
  <c r="B26" i="8" s="1"/>
  <c r="Q74" i="8"/>
  <c r="Q69" i="8"/>
  <c r="J77" i="8"/>
  <c r="P70" i="8"/>
  <c r="P71" i="8"/>
  <c r="S60" i="8"/>
  <c r="T47" i="8"/>
  <c r="S48" i="8"/>
  <c r="S57" i="8" s="1"/>
  <c r="S61" i="8"/>
  <c r="S62" i="8"/>
  <c r="S59" i="8"/>
  <c r="B32" i="8"/>
  <c r="N71" i="8"/>
  <c r="I87" i="8"/>
  <c r="I83" i="8"/>
  <c r="I88" i="8" s="1"/>
  <c r="E89" i="8" l="1"/>
  <c r="F86" i="8"/>
  <c r="Q70" i="8"/>
  <c r="Q71" i="8" s="1"/>
  <c r="S79" i="8"/>
  <c r="S78" i="8"/>
  <c r="R64" i="8"/>
  <c r="R67" i="8" s="1"/>
  <c r="S58" i="8"/>
  <c r="S64" i="8" s="1"/>
  <c r="S67" i="8" s="1"/>
  <c r="T60" i="8"/>
  <c r="U47" i="8"/>
  <c r="T48" i="8"/>
  <c r="T57" i="8" s="1"/>
  <c r="T61" i="8"/>
  <c r="T62" i="8"/>
  <c r="T59" i="8"/>
  <c r="T58" i="8" s="1"/>
  <c r="J82" i="8"/>
  <c r="K77" i="8"/>
  <c r="S74" i="8" l="1"/>
  <c r="S69" i="8"/>
  <c r="U60" i="8"/>
  <c r="V47" i="8"/>
  <c r="U48" i="8"/>
  <c r="U57" i="8" s="1"/>
  <c r="U61" i="8"/>
  <c r="U62" i="8"/>
  <c r="U59" i="8"/>
  <c r="U58" i="8" s="1"/>
  <c r="F89" i="8"/>
  <c r="G86" i="8"/>
  <c r="K82" i="8"/>
  <c r="K85" i="8" s="1"/>
  <c r="L77" i="8"/>
  <c r="R74" i="8"/>
  <c r="R69" i="8"/>
  <c r="J85" i="8"/>
  <c r="K83" i="8"/>
  <c r="K88" i="8" s="1"/>
  <c r="J83" i="8"/>
  <c r="J88" i="8" s="1"/>
  <c r="J87" i="8"/>
  <c r="K87" i="8"/>
  <c r="T78" i="8"/>
  <c r="T64" i="8"/>
  <c r="T67" i="8" s="1"/>
  <c r="T79" i="8"/>
  <c r="L82" i="8" l="1"/>
  <c r="M77" i="8"/>
  <c r="M82" i="8" s="1"/>
  <c r="V60" i="8"/>
  <c r="W47" i="8"/>
  <c r="V48" i="8"/>
  <c r="V57" i="8" s="1"/>
  <c r="V61" i="8"/>
  <c r="V62" i="8"/>
  <c r="V59" i="8"/>
  <c r="R70" i="8"/>
  <c r="R71" i="8" s="1"/>
  <c r="G89" i="8"/>
  <c r="H86" i="8"/>
  <c r="S70" i="8"/>
  <c r="S71" i="8"/>
  <c r="T74" i="8"/>
  <c r="T69" i="8"/>
  <c r="U64" i="8"/>
  <c r="U67" i="8" s="1"/>
  <c r="U79" i="8"/>
  <c r="U78" i="8"/>
  <c r="V79" i="8" l="1"/>
  <c r="N77" i="8"/>
  <c r="T70" i="8"/>
  <c r="T71" i="8"/>
  <c r="H89" i="8"/>
  <c r="I86" i="8"/>
  <c r="V58" i="8"/>
  <c r="V64" i="8" s="1"/>
  <c r="V67" i="8" s="1"/>
  <c r="W60" i="8"/>
  <c r="W48" i="8"/>
  <c r="W57" i="8" s="1"/>
  <c r="W61" i="8"/>
  <c r="W62" i="8"/>
  <c r="W59" i="8"/>
  <c r="M85" i="8"/>
  <c r="M83" i="8"/>
  <c r="M88" i="8" s="1"/>
  <c r="M87" i="8"/>
  <c r="U74" i="8"/>
  <c r="U69" i="8"/>
  <c r="L85" i="8"/>
  <c r="L83" i="8"/>
  <c r="L88" i="8" s="1"/>
  <c r="L87" i="8"/>
  <c r="V74" i="8" l="1"/>
  <c r="V69" i="8"/>
  <c r="U70" i="8"/>
  <c r="U71" i="8"/>
  <c r="W79" i="8"/>
  <c r="V78" i="8"/>
  <c r="I89" i="8"/>
  <c r="J86" i="8"/>
  <c r="N82" i="8"/>
  <c r="O77" i="8"/>
  <c r="W58" i="8"/>
  <c r="W64" i="8" s="1"/>
  <c r="W67" i="8" s="1"/>
  <c r="W74" i="8" l="1"/>
  <c r="W69" i="8"/>
  <c r="J89" i="8"/>
  <c r="K86" i="8"/>
  <c r="W78" i="8"/>
  <c r="O82" i="8"/>
  <c r="P77" i="8"/>
  <c r="V70" i="8"/>
  <c r="N85" i="8"/>
  <c r="N87" i="8"/>
  <c r="N83" i="8"/>
  <c r="N88" i="8" s="1"/>
  <c r="P82" i="8" l="1"/>
  <c r="Q77" i="8"/>
  <c r="K89" i="8"/>
  <c r="L86" i="8"/>
  <c r="O85" i="8"/>
  <c r="O83" i="8"/>
  <c r="O88" i="8" s="1"/>
  <c r="O87" i="8"/>
  <c r="V71" i="8"/>
  <c r="W70" i="8"/>
  <c r="W71" i="8"/>
  <c r="R77" i="8"/>
  <c r="L89" i="8" l="1"/>
  <c r="M86" i="8"/>
  <c r="R82" i="8"/>
  <c r="S77" i="8"/>
  <c r="S82" i="8" s="1"/>
  <c r="Q82" i="8"/>
  <c r="T77" i="8"/>
  <c r="T82" i="8" s="1"/>
  <c r="P85" i="8"/>
  <c r="P83" i="8"/>
  <c r="P88" i="8" s="1"/>
  <c r="P87" i="8"/>
  <c r="Q85" i="8" l="1"/>
  <c r="Q83" i="8"/>
  <c r="Q88" i="8" s="1"/>
  <c r="Q87" i="8"/>
  <c r="R85" i="8"/>
  <c r="R83" i="8"/>
  <c r="R88" i="8" s="1"/>
  <c r="R87" i="8"/>
  <c r="U77" i="8"/>
  <c r="U82" i="8" s="1"/>
  <c r="M89" i="8"/>
  <c r="N86" i="8"/>
  <c r="T85" i="8"/>
  <c r="T83" i="8"/>
  <c r="T87" i="8"/>
  <c r="S85" i="8"/>
  <c r="S87" i="8"/>
  <c r="S83" i="8"/>
  <c r="S88" i="8" s="1"/>
  <c r="T88" i="8" l="1"/>
  <c r="U85" i="8"/>
  <c r="U83" i="8"/>
  <c r="U88" i="8" s="1"/>
  <c r="U87" i="8"/>
  <c r="N89" i="8"/>
  <c r="O86" i="8"/>
  <c r="W77" i="8"/>
  <c r="W82" i="8" s="1"/>
  <c r="V77" i="8"/>
  <c r="V82" i="8" s="1"/>
  <c r="V85" i="8" l="1"/>
  <c r="V83" i="8"/>
  <c r="V88" i="8" s="1"/>
  <c r="V87" i="8"/>
  <c r="O89" i="8"/>
  <c r="P86" i="8"/>
  <c r="W85" i="8"/>
  <c r="W83" i="8"/>
  <c r="W88" i="8" s="1"/>
  <c r="G26" i="8" s="1"/>
  <c r="W87" i="8"/>
  <c r="P89" i="8" l="1"/>
  <c r="Q86" i="8"/>
  <c r="Q89" i="8" l="1"/>
  <c r="R86" i="8"/>
  <c r="R89" i="8" l="1"/>
  <c r="S86" i="8"/>
  <c r="S89" i="8" l="1"/>
  <c r="T86" i="8"/>
  <c r="T89" i="8" l="1"/>
  <c r="U86" i="8"/>
  <c r="U89" i="8" l="1"/>
  <c r="V86" i="8"/>
  <c r="V89" i="8" l="1"/>
  <c r="G28" i="8"/>
  <c r="W86" i="8"/>
  <c r="W89" i="8" s="1"/>
  <c r="G27" i="8" s="1"/>
</calcChain>
</file>

<file path=xl/sharedStrings.xml><?xml version="1.0" encoding="utf-8"?>
<sst xmlns="http://schemas.openxmlformats.org/spreadsheetml/2006/main" count="1105" uniqueCount="549">
  <si>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</si>
  <si>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</si>
  <si>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</si>
  <si>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</si>
  <si>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</si>
  <si>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</si>
  <si>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</si>
  <si>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</si>
  <si>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</si>
  <si>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</si>
  <si>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</si>
  <si>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</si>
  <si>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</si>
  <si>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</si>
  <si>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</si>
  <si>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</si>
  <si>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</si>
  <si>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</si>
  <si>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</si>
  <si>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</si>
  <si>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</si>
  <si>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</si>
  <si>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</si>
  <si>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</si>
  <si>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</si>
  <si>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</si>
  <si>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</si>
  <si>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</si>
  <si>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</si>
  <si>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</si>
  <si>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</si>
  <si>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</si>
  <si>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</si>
  <si>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</si>
  <si>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</si>
  <si>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</si>
  <si>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</si>
  <si>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</si>
  <si>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</si>
  <si>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</si>
  <si>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</si>
  <si>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</si>
  <si>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</si>
  <si>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</si>
  <si>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</si>
  <si>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</si>
  <si>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</si>
  <si>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</si>
  <si>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</si>
  <si>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</si>
  <si>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</si>
  <si>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</si>
  <si>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</si>
  <si>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</si>
  <si>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</si>
  <si>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</si>
  <si>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</si>
  <si>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</si>
  <si>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</si>
  <si>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</si>
  <si>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</si>
  <si>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</si>
  <si>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</si>
  <si>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</si>
  <si>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</si>
  <si>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</si>
  <si>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</si>
  <si>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</si>
  <si>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</si>
  <si>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</si>
  <si>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</si>
  <si>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</si>
  <si>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</si>
  <si>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</si>
  <si>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</si>
  <si>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</si>
  <si>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</si>
  <si>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</si>
  <si>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</si>
  <si>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</si>
  <si>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</si>
  <si>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</si>
  <si>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</si>
  <si>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</si>
  <si>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</si>
  <si>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</si>
  <si>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</si>
  <si>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</si>
  <si>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</si>
  <si>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</si>
  <si>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</si>
  <si>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</si>
  <si>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</si>
  <si>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</si>
  <si>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</si>
  <si>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</si>
  <si>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</si>
  <si>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</si>
  <si>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</si>
  <si>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</si>
  <si>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</si>
  <si>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</si>
  <si>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</si>
  <si>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</si>
  <si>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</si>
  <si>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</si>
  <si>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</si>
  <si>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</si>
  <si>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</si>
  <si>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</si>
  <si>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</si>
  <si>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</si>
  <si>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</si>
  <si>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</si>
  <si>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</si>
  <si>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</si>
  <si>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</si>
  <si>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</si>
  <si>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</si>
  <si>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</si>
  <si>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</si>
  <si>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</si>
  <si>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</si>
  <si>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</si>
  <si>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</si>
  <si>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</si>
  <si>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</si>
  <si>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</si>
  <si>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</si>
  <si>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</si>
  <si>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</si>
  <si>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</si>
  <si>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</si>
  <si>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</si>
  <si>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</si>
  <si>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</si>
  <si>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</si>
  <si>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</si>
  <si>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</si>
  <si>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</si>
  <si>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</si>
  <si>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</si>
  <si>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</si>
  <si>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</si>
  <si>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</si>
  <si>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</si>
  <si>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</si>
  <si>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</si>
  <si>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</si>
  <si>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</si>
  <si>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</si>
  <si>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</si>
  <si>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</si>
  <si>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</si>
  <si>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</si>
  <si>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</si>
  <si>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</si>
  <si>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</si>
  <si>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</si>
  <si>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</si>
  <si>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</si>
  <si>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</si>
  <si>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</si>
  <si>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</si>
  <si>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</si>
  <si>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</si>
  <si>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</si>
  <si>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</si>
  <si>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</si>
  <si>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</si>
  <si>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</si>
  <si>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</si>
  <si>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</si>
  <si>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</si>
  <si>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</si>
  <si>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</si>
  <si>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</si>
  <si>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</si>
  <si>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</si>
  <si>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</si>
  <si>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</si>
  <si>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</si>
  <si>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</si>
  <si>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</si>
  <si>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</si>
  <si>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</si>
  <si>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</si>
  <si>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</si>
  <si>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</si>
  <si>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</si>
  <si>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</si>
  <si>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</si>
  <si>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</si>
  <si>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</si>
  <si>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</si>
  <si>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</si>
  <si>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</si>
  <si>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</si>
  <si>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</si>
  <si>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</si>
  <si>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</si>
  <si>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</si>
  <si>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</si>
  <si>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</si>
  <si>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</si>
  <si>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</si>
  <si>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</si>
  <si>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</si>
  <si>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</si>
  <si>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</si>
  <si>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</si>
  <si>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</si>
  <si>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</si>
  <si>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</si>
  <si>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</si>
  <si>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</si>
  <si>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</si>
  <si>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</si>
  <si>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</si>
  <si>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</si>
  <si>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</si>
  <si>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</si>
  <si>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</si>
  <si>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</si>
  <si>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</si>
  <si>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</si>
  <si>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</si>
  <si>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</si>
  <si>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</si>
  <si>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</si>
  <si>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</si>
  <si>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</si>
  <si>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</si>
  <si>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</si>
  <si>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</si>
  <si>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</si>
  <si>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</si>
  <si>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</si>
  <si>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</si>
  <si>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</si>
  <si>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</si>
  <si>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</si>
  <si>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</si>
  <si>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</si>
  <si>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</si>
  <si>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</si>
  <si>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</si>
  <si>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</si>
  <si>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</si>
  <si>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</si>
  <si>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</si>
  <si>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</si>
  <si>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</si>
  <si>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</si>
  <si>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</si>
  <si>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</si>
  <si>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</si>
  <si>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</si>
  <si>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</si>
  <si>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</si>
  <si>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</si>
  <si>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</si>
  <si>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</si>
  <si>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</si>
  <si>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</si>
  <si>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</si>
  <si>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</si>
  <si>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</si>
  <si>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</si>
  <si>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</si>
  <si>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</si>
  <si>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</si>
  <si>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</si>
  <si>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</si>
  <si>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</si>
  <si>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</si>
  <si>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</si>
  <si>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</si>
  <si>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</si>
  <si>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</si>
  <si>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</si>
  <si>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</si>
  <si>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</si>
  <si>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</si>
  <si>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</si>
  <si>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</si>
  <si>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</si>
  <si>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</si>
  <si>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</si>
  <si>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</si>
  <si>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</si>
  <si>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</si>
  <si>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</si>
  <si>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</si>
  <si>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</si>
  <si>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</si>
  <si>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</si>
  <si>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</si>
  <si>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</si>
  <si>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</si>
  <si>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</si>
  <si>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</si>
  <si>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</si>
  <si>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</si>
  <si>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</si>
  <si>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</si>
  <si>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</si>
  <si>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</si>
  <si>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</si>
  <si>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</si>
  <si>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</si>
  <si>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</si>
  <si>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</si>
  <si>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</si>
  <si>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</si>
  <si>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</si>
  <si>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</si>
  <si>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</si>
  <si>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</si>
  <si>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</si>
  <si>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</si>
  <si>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</si>
  <si>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</si>
  <si>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</si>
  <si>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</si>
  <si>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</si>
  <si>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</si>
  <si>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</si>
  <si>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</si>
  <si>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</si>
  <si>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</si>
  <si>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</si>
  <si>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</si>
  <si>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</si>
  <si>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</si>
  <si>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</si>
  <si>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</si>
  <si>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</si>
  <si>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</si>
  <si>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</si>
  <si>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</si>
  <si>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</si>
  <si>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</si>
  <si>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</si>
  <si>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</si>
  <si>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</si>
  <si>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</si>
  <si>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</si>
  <si>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</si>
  <si>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</si>
  <si>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</si>
  <si>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</si>
  <si>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</si>
  <si>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</si>
  <si>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</si>
  <si>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</si>
  <si>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</si>
  <si>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</si>
  <si>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</si>
  <si>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</si>
  <si>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</si>
  <si>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</si>
  <si>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</si>
  <si>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</si>
  <si>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</si>
  <si>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</si>
  <si>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</si>
  <si>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</si>
  <si>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</si>
  <si>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</si>
  <si>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</si>
  <si>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</si>
  <si>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</si>
  <si>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</si>
  <si>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</si>
  <si>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</si>
  <si>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</si>
  <si>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</si>
  <si>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</si>
  <si>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</si>
  <si>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</si>
  <si>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</si>
  <si>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</si>
  <si>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</si>
  <si>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</si>
  <si>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</si>
  <si>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</si>
  <si>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</si>
  <si>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</si>
  <si>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</si>
  <si>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</si>
  <si>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</si>
  <si>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</si>
  <si>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</si>
  <si>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</si>
  <si>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</si>
  <si>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</si>
  <si>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</si>
  <si>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</si>
  <si>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</si>
  <si>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</si>
  <si>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</si>
  <si>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</si>
  <si>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</si>
  <si>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</si>
  <si>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</si>
  <si>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</si>
  <si>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</si>
  <si>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</si>
  <si>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</si>
  <si>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</si>
  <si>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</si>
  <si>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</si>
  <si>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</si>
  <si>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</si>
  <si>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</si>
  <si>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</si>
  <si>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</si>
  <si>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</si>
  <si>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</si>
  <si>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</si>
  <si>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</si>
  <si>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</si>
  <si>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</si>
  <si>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</si>
  <si>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</si>
  <si>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</si>
  <si>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</si>
  <si>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</si>
  <si>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</si>
  <si>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</si>
  <si>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</si>
  <si>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</si>
  <si>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</si>
  <si>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</si>
  <si>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</si>
  <si>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</si>
  <si>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</si>
  <si>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</si>
  <si>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</si>
  <si>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</si>
  <si>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</si>
  <si>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</si>
  <si>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</si>
  <si>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</si>
  <si>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</si>
  <si>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</si>
  <si>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</si>
  <si>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</si>
  <si>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</si>
  <si>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</si>
  <si>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</si>
  <si>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</si>
  <si>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</si>
  <si>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</si>
  <si>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</si>
  <si>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</si>
  <si>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</si>
  <si>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</si>
  <si>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</si>
  <si>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</si>
  <si>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</si>
  <si>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</si>
  <si>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</si>
  <si>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</si>
  <si>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</si>
  <si>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</si>
  <si>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</si>
  <si>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</si>
  <si>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</si>
  <si>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</si>
  <si>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</si>
  <si>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</si>
  <si>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</si>
  <si>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</si>
  <si>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</si>
  <si>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</si>
  <si>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</si>
  <si>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</si>
  <si>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</si>
  <si>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</si>
  <si>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</si>
  <si>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</si>
  <si>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</si>
  <si>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</si>
  <si>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</si>
  <si>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</si>
  <si>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</si>
  <si>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</si>
  <si>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</si>
  <si>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</si>
  <si>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</si>
  <si>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</si>
  <si>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</si>
  <si>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</si>
  <si>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</si>
  <si>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</si>
  <si>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</si>
  <si>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</si>
  <si>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</si>
  <si>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</si>
  <si>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</si>
  <si>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</si>
  <si>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</si>
  <si>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</si>
  <si>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</si>
  <si>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</si>
  <si>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</si>
  <si>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</si>
  <si>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</si>
  <si>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</si>
  <si>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</si>
  <si>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</si>
  <si>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</si>
  <si>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</si>
  <si>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</si>
  <si>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</si>
  <si>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</si>
  <si>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</si>
  <si>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</si>
  <si>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</si>
  <si>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</si>
  <si>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Экскаватора-погрузчика ELAZ-BL880 или эквивалент - 5 шт.</t>
  </si>
  <si>
    <t>Пермский край, Кунгурский муниципальный округ</t>
  </si>
  <si>
    <t>Приобретение</t>
  </si>
  <si>
    <t>МВ×А-0; км ВЛ
 1-цеп-0; км ВЛ
 2-цеп-0; км КЛ-0; т.у.-0; шт-5</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</si>
  <si>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</si>
  <si>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</si>
  <si>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</si>
  <si>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</si>
  <si>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</si>
  <si>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</si>
  <si>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</si>
  <si>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</si>
  <si>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</si>
  <si>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</si>
  <si>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</si>
  <si>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</si>
  <si>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</si>
  <si>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</si>
  <si>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</si>
  <si>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</si>
  <si>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</si>
  <si>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</si>
  <si>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28,8 млн.руб с НДС</t>
  </si>
  <si>
    <t>24 млн.руб без НДС</t>
  </si>
  <si>
    <t>выделение этапов не предусматривается</t>
  </si>
  <si>
    <t>15.12.2028</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</si>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</sst>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9585429.949953476</c:v>
                </c:pt>
                <c:pt idx="7">
                  <c:v>11743542.157602374</c:v>
                </c:pt>
                <c:pt idx="8">
                  <c:v>14114539.956796112</c:v>
                </c:pt>
                <c:pt idx="9">
                  <c:v>16719733.819184147</c:v>
                </c:pt>
                <c:pt idx="10">
                  <c:v>19582596.103248712</c:v>
                </c:pt>
                <c:pt idx="11">
                  <c:v>22728982.857377142</c:v>
                </c:pt>
                <c:pt idx="12">
                  <c:v>26187378.593852866</c:v>
                </c:pt>
                <c:pt idx="13">
                  <c:v>29989166.431053735</c:v>
                </c:pt>
                <c:pt idx="14">
                  <c:v>34168926.252880923</c:v>
                </c:pt>
                <c:pt idx="15">
                  <c:v>38764763.8127404</c:v>
                </c:pt>
                <c:pt idx="16">
                  <c:v>43818674.017075807</c:v>
                </c:pt>
              </c:numCache>
            </c:numRef>
          </c:val>
          <c:smooth val="0"/>
          <c:extLst>
            <c:ext xmlns:c16="http://schemas.microsoft.com/office/drawing/2014/chart" uri="{C3380CC4-5D6E-409C-BE32-E72D297353CC}">
              <c16:uniqueId val="{00000000-3E00-42AA-8A3E-2BD02328E86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1738563.0111937027</c:v>
                </c:pt>
                <c:pt idx="7">
                  <c:v>1690118.4177687345</c:v>
                </c:pt>
                <c:pt idx="8">
                  <c:v>1643220.4094912794</c:v>
                </c:pt>
                <c:pt idx="9">
                  <c:v>1597814.1850379517</c:v>
                </c:pt>
                <c:pt idx="10">
                  <c:v>1553846.9500741183</c:v>
                </c:pt>
                <c:pt idx="11">
                  <c:v>1511267.8524781056</c:v>
                </c:pt>
                <c:pt idx="12">
                  <c:v>1470027.9180752847</c:v>
                </c:pt>
                <c:pt idx="13">
                  <c:v>1430079.9871388087</c:v>
                </c:pt>
                <c:pt idx="14">
                  <c:v>1391378.6518679014</c:v>
                </c:pt>
                <c:pt idx="15">
                  <c:v>1353880.1950150062</c:v>
                </c:pt>
                <c:pt idx="16">
                  <c:v>1317542.529799059</c:v>
                </c:pt>
              </c:numCache>
            </c:numRef>
          </c:val>
          <c:smooth val="0"/>
          <c:extLst>
            <c:ext xmlns:c16="http://schemas.microsoft.com/office/drawing/2014/chart" uri="{C3380CC4-5D6E-409C-BE32-E72D297353CC}">
              <c16:uniqueId val="{00000001-3E00-42AA-8A3E-2BD02328E86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E94953D-ED18-4A23-B530-F6380188A7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4121302.8734795596</v>
          </cell>
          <cell r="F83">
            <v>5823451.5631388286</v>
          </cell>
          <cell r="G83">
            <v>7620853.7473045923</v>
          </cell>
          <cell r="H83">
            <v>9585429.949953476</v>
          </cell>
          <cell r="I83">
            <v>11743542.157602374</v>
          </cell>
          <cell r="J83">
            <v>14114539.956796112</v>
          </cell>
          <cell r="K83">
            <v>16719733.819184147</v>
          </cell>
          <cell r="L83">
            <v>19582596.103248712</v>
          </cell>
          <cell r="M83">
            <v>22728982.857377142</v>
          </cell>
          <cell r="N83">
            <v>26187378.593852866</v>
          </cell>
          <cell r="O83">
            <v>29989166.431053735</v>
          </cell>
          <cell r="P83">
            <v>34168926.252880923</v>
          </cell>
          <cell r="Q83">
            <v>38764763.8127404</v>
          </cell>
          <cell r="R83">
            <v>43818674.017075807</v>
          </cell>
        </row>
        <row r="85">
          <cell r="A85" t="str">
            <v>Дисконтированный денежный поток (PV)</v>
          </cell>
          <cell r="B85">
            <v>0</v>
          </cell>
          <cell r="C85">
            <v>977375.2548747079</v>
          </cell>
          <cell r="D85">
            <v>1531780.5927068957</v>
          </cell>
          <cell r="E85">
            <v>1612147.025897956</v>
          </cell>
          <cell r="F85">
            <v>1702148.6896592688</v>
          </cell>
          <cell r="G85">
            <v>1797402.1841657632</v>
          </cell>
          <cell r="H85">
            <v>1738563.0111937027</v>
          </cell>
          <cell r="I85">
            <v>1690118.4177687345</v>
          </cell>
          <cell r="J85">
            <v>1643220.4094912794</v>
          </cell>
          <cell r="K85">
            <v>1597814.1850379517</v>
          </cell>
          <cell r="L85">
            <v>1553846.9500741183</v>
          </cell>
          <cell r="M85">
            <v>1511267.8524781056</v>
          </cell>
          <cell r="N85">
            <v>1470027.9180752847</v>
          </cell>
          <cell r="O85">
            <v>1430079.9871388087</v>
          </cell>
          <cell r="P85">
            <v>1391378.6518679014</v>
          </cell>
          <cell r="Q85">
            <v>1353880.1950150062</v>
          </cell>
          <cell r="R85">
            <v>1317542.529799059</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8F9AA-FBD1-48AD-A962-CD92A20F744F}">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87073-EE79-4738-AD83-7F02C008AF6E}">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O_К6_27</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Приобретение Экскаватора-погрузчика ELAZ-BL880 или эквивалент - 5 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A113-956B-4305-B035-8E1DF71DF3FF}">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O_К6_27</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Приобретение Экскаватора-погрузчика ELAZ-BL880 или эквивалент - 5 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548</v>
      </c>
      <c r="D26" s="245">
        <v>2028</v>
      </c>
      <c r="E26" s="245">
        <v>0</v>
      </c>
      <c r="F26" s="245">
        <v>0</v>
      </c>
      <c r="G26" s="245">
        <v>0</v>
      </c>
      <c r="H26" s="245">
        <v>0</v>
      </c>
      <c r="I26" s="245">
        <v>0</v>
      </c>
      <c r="J26" s="245">
        <v>0</v>
      </c>
      <c r="K26" s="245">
        <v>0</v>
      </c>
      <c r="L26" s="245">
        <v>0</v>
      </c>
      <c r="M26" s="245">
        <v>0</v>
      </c>
      <c r="N26" s="245">
        <v>5</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58325-92DD-49BC-8DA3-9138F0DD074F}">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O_К6_27</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Приобретение Экскаватора-погрузчика ELAZ-BL880 или эквивалент - 5 шт.</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3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2028</v>
      </c>
    </row>
    <row r="26" spans="1:2" s="187" customFormat="1" ht="16.5" thickBot="1" x14ac:dyDescent="0.3">
      <c r="A26" s="261" t="s">
        <v>474</v>
      </c>
      <c r="B26" s="259" t="s">
        <v>526</v>
      </c>
    </row>
    <row r="27" spans="1:2" s="187" customFormat="1" ht="29.25" thickBot="1" x14ac:dyDescent="0.3">
      <c r="A27" s="262" t="s">
        <v>475</v>
      </c>
      <c r="B27" s="263">
        <v>45.583352473809065</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DA91-73C6-4C01-A58D-89595E313929}">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O_К6_27</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Экскаватора-погрузчика ELAZ-BL880 или эквивалент - 5 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875F6-7C80-4D29-B934-3675FC0706E1}">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O_К6_27</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Экскаватора-погрузчика ELAZ-BL880 или эквивалент - 5 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9225D-CE9A-4FB2-B735-9AE0A193911E}">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O_К6_27</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Экскаватора-погрузчика ELAZ-BL880 или эквивалент - 5 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46B1A-5CCC-477E-A07C-D01879713479}">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O_К6_27</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Приобретение Экскаватора-погрузчика ELAZ-BL880 или эквивалент - 5 шт.</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2028</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2A4F-B672-4950-880C-438F79D54292}">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O_К6_27</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Приобретение Экскаватора-погрузчика ELAZ-BL880 или эквивалент - 5 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EC731-6F1E-4E14-8082-AB3E55ACA68E}">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O_К6_27</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Экскаватора-погрузчика ELAZ-BL880 или эквивалент - 5 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67E22-CD7E-4A08-A1BD-D6781FD1A057}">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O_К6_27</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Приобретение Экскаватора-погрузчика ELAZ-BL880 или эквивалент - 5 шт.</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45583.352473809064</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9297.7015231578007</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29247216.547334131</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1.04</v>
      </c>
      <c r="I47" s="148">
        <f t="shared" si="0"/>
        <v>1.0816000000000001</v>
      </c>
      <c r="J47" s="148">
        <f t="shared" si="0"/>
        <v>1.1248640000000001</v>
      </c>
      <c r="K47" s="148">
        <f t="shared" si="0"/>
        <v>1.1698585600000002</v>
      </c>
      <c r="L47" s="148">
        <f t="shared" si="0"/>
        <v>1.2166529024000003</v>
      </c>
      <c r="M47" s="148">
        <f t="shared" si="0"/>
        <v>1.2653190184960004</v>
      </c>
      <c r="N47" s="148">
        <f t="shared" si="0"/>
        <v>1.3159317792358405</v>
      </c>
      <c r="O47" s="148">
        <f t="shared" si="0"/>
        <v>1.3685690504052741</v>
      </c>
      <c r="P47" s="148">
        <f t="shared" si="0"/>
        <v>1.4233118124214852</v>
      </c>
      <c r="Q47" s="148">
        <f t="shared" si="0"/>
        <v>1.4802442849183446</v>
      </c>
      <c r="R47" s="148">
        <f t="shared" si="0"/>
        <v>1.5394540563150785</v>
      </c>
      <c r="S47" s="148">
        <f t="shared" si="0"/>
        <v>1.6010322185676817</v>
      </c>
      <c r="T47" s="148">
        <f t="shared" si="0"/>
        <v>1.6650735073103891</v>
      </c>
      <c r="U47" s="148">
        <f t="shared" si="0"/>
        <v>1.7316764476028046</v>
      </c>
      <c r="V47" s="148">
        <f t="shared" si="0"/>
        <v>1.8009435055069167</v>
      </c>
      <c r="W47" s="148">
        <f t="shared" si="0"/>
        <v>1.8729812457271935</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2484189.4180252561</v>
      </c>
      <c r="I48" s="149">
        <f t="shared" si="1"/>
        <v>2728858.1052549705</v>
      </c>
      <c r="J48" s="149">
        <f t="shared" si="1"/>
        <v>2997994.9636942316</v>
      </c>
      <c r="K48" s="149">
        <f t="shared" si="1"/>
        <v>3294079.9000313547</v>
      </c>
      <c r="L48" s="149">
        <f t="shared" si="1"/>
        <v>3619847.0516433967</v>
      </c>
      <c r="M48" s="149">
        <f t="shared" si="1"/>
        <v>3978311.0987695013</v>
      </c>
      <c r="N48" s="149">
        <f t="shared" si="1"/>
        <v>4372796.3212270709</v>
      </c>
      <c r="O48" s="149">
        <f t="shared" si="1"/>
        <v>4806968.6877484974</v>
      </c>
      <c r="P48" s="149">
        <f t="shared" si="1"/>
        <v>5284871.2964053378</v>
      </c>
      <c r="Q48" s="149">
        <f t="shared" si="1"/>
        <v>5810963.5181942228</v>
      </c>
      <c r="R48" s="149">
        <f t="shared" si="1"/>
        <v>6390164.2330265846</v>
      </c>
      <c r="S48" s="149">
        <f t="shared" si="1"/>
        <v>7027899.5884704357</v>
      </c>
      <c r="T48" s="149">
        <f t="shared" si="1"/>
        <v>7730155.7570558805</v>
      </c>
      <c r="U48" s="149">
        <f t="shared" si="1"/>
        <v>8503537.2182396594</v>
      </c>
      <c r="V48" s="149">
        <f t="shared" si="1"/>
        <v>9355331.1467404421</v>
      </c>
      <c r="W48" s="149">
        <f t="shared" si="1"/>
        <v>10293578.550473141</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2484189.4180252561</v>
      </c>
      <c r="I57" s="158">
        <f t="shared" si="2"/>
        <v>2728858.1052549705</v>
      </c>
      <c r="J57" s="158">
        <f t="shared" si="2"/>
        <v>2997994.9636942316</v>
      </c>
      <c r="K57" s="158">
        <f t="shared" si="2"/>
        <v>3294079.9000313547</v>
      </c>
      <c r="L57" s="158">
        <f t="shared" si="2"/>
        <v>3619847.0516433967</v>
      </c>
      <c r="M57" s="158">
        <f t="shared" si="2"/>
        <v>3978311.0987695013</v>
      </c>
      <c r="N57" s="158">
        <f t="shared" si="2"/>
        <v>4372796.3212270709</v>
      </c>
      <c r="O57" s="158">
        <f t="shared" si="2"/>
        <v>4806968.6877484974</v>
      </c>
      <c r="P57" s="158">
        <f t="shared" si="2"/>
        <v>5284871.2964053378</v>
      </c>
      <c r="Q57" s="158">
        <f t="shared" si="2"/>
        <v>5810963.5181942228</v>
      </c>
      <c r="R57" s="158">
        <f t="shared" si="2"/>
        <v>6390164.2330265846</v>
      </c>
      <c r="S57" s="158">
        <f t="shared" si="2"/>
        <v>7027899.5884704357</v>
      </c>
      <c r="T57" s="158">
        <f t="shared" si="2"/>
        <v>7730155.7570558805</v>
      </c>
      <c r="U57" s="158">
        <f t="shared" si="2"/>
        <v>8503537.2182396594</v>
      </c>
      <c r="V57" s="158">
        <f t="shared" si="2"/>
        <v>9355331.1467404421</v>
      </c>
      <c r="W57" s="158">
        <f t="shared" si="2"/>
        <v>10293578.550473141</v>
      </c>
    </row>
    <row r="58" spans="1:23" ht="12" customHeight="1" x14ac:dyDescent="0.25">
      <c r="A58" s="147" t="s">
        <v>230</v>
      </c>
      <c r="B58" s="159">
        <f t="shared" ref="B58:W58" si="3">SUM(B59:B63)</f>
        <v>0</v>
      </c>
      <c r="C58" s="159">
        <f t="shared" si="3"/>
        <v>0</v>
      </c>
      <c r="D58" s="159">
        <f t="shared" si="3"/>
        <v>0</v>
      </c>
      <c r="E58" s="159">
        <f t="shared" si="3"/>
        <v>0</v>
      </c>
      <c r="F58" s="159">
        <f t="shared" si="3"/>
        <v>0</v>
      </c>
      <c r="G58" s="159">
        <f t="shared" si="3"/>
        <v>0</v>
      </c>
      <c r="H58" s="159">
        <f t="shared" si="3"/>
        <v>988.50755793203098</v>
      </c>
      <c r="I58" s="159">
        <f t="shared" si="3"/>
        <v>959.85516494849389</v>
      </c>
      <c r="J58" s="159">
        <f t="shared" si="3"/>
        <v>931.20277196495681</v>
      </c>
      <c r="K58" s="159">
        <f t="shared" si="3"/>
        <v>902.55037898141973</v>
      </c>
      <c r="L58" s="159">
        <f t="shared" si="3"/>
        <v>873.89798599788264</v>
      </c>
      <c r="M58" s="159">
        <f t="shared" si="3"/>
        <v>845.24559301434556</v>
      </c>
      <c r="N58" s="159">
        <f t="shared" si="3"/>
        <v>816.59320003080848</v>
      </c>
      <c r="O58" s="159">
        <f t="shared" si="3"/>
        <v>787.94080704727139</v>
      </c>
      <c r="P58" s="159">
        <f t="shared" si="3"/>
        <v>759.28841406373431</v>
      </c>
      <c r="Q58" s="159">
        <f t="shared" si="3"/>
        <v>730.63602108019722</v>
      </c>
      <c r="R58" s="159">
        <f t="shared" si="3"/>
        <v>701.98362809666003</v>
      </c>
      <c r="S58" s="159">
        <f t="shared" si="3"/>
        <v>673.33123511312294</v>
      </c>
      <c r="T58" s="159">
        <f t="shared" si="3"/>
        <v>644.67884212958563</v>
      </c>
      <c r="U58" s="159">
        <f t="shared" si="3"/>
        <v>616.02644914604855</v>
      </c>
      <c r="V58" s="159">
        <f t="shared" si="3"/>
        <v>587.37405616251135</v>
      </c>
      <c r="W58" s="159">
        <f t="shared" si="3"/>
        <v>558.72166317897427</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0</v>
      </c>
      <c r="F63" s="155">
        <f t="shared" si="8"/>
        <v>0</v>
      </c>
      <c r="G63" s="155">
        <f t="shared" si="8"/>
        <v>0</v>
      </c>
      <c r="H63" s="155">
        <f t="shared" si="8"/>
        <v>988.50755793203098</v>
      </c>
      <c r="I63" s="155">
        <f t="shared" si="8"/>
        <v>959.85516494849389</v>
      </c>
      <c r="J63" s="155">
        <f t="shared" si="8"/>
        <v>931.20277196495681</v>
      </c>
      <c r="K63" s="155">
        <f t="shared" si="8"/>
        <v>902.55037898141973</v>
      </c>
      <c r="L63" s="155">
        <f t="shared" si="8"/>
        <v>873.89798599788264</v>
      </c>
      <c r="M63" s="155">
        <f t="shared" si="8"/>
        <v>845.24559301434556</v>
      </c>
      <c r="N63" s="155">
        <f t="shared" si="8"/>
        <v>816.59320003080848</v>
      </c>
      <c r="O63" s="155">
        <f t="shared" si="8"/>
        <v>787.94080704727139</v>
      </c>
      <c r="P63" s="155">
        <f t="shared" si="8"/>
        <v>759.28841406373431</v>
      </c>
      <c r="Q63" s="155">
        <f t="shared" si="8"/>
        <v>730.63602108019722</v>
      </c>
      <c r="R63" s="155">
        <f t="shared" si="8"/>
        <v>701.98362809666003</v>
      </c>
      <c r="S63" s="155">
        <f t="shared" si="8"/>
        <v>673.33123511312294</v>
      </c>
      <c r="T63" s="155">
        <f t="shared" si="8"/>
        <v>644.67884212958563</v>
      </c>
      <c r="U63" s="155">
        <f t="shared" si="8"/>
        <v>616.02644914604855</v>
      </c>
      <c r="V63" s="155">
        <f t="shared" si="8"/>
        <v>587.37405616251135</v>
      </c>
      <c r="W63" s="155">
        <f t="shared" si="8"/>
        <v>558.72166317897427</v>
      </c>
    </row>
    <row r="64" spans="1:23" ht="30.75" customHeight="1" x14ac:dyDescent="0.25">
      <c r="A64" s="163" t="s">
        <v>236</v>
      </c>
      <c r="B64" s="159">
        <f t="shared" ref="B64:W64" si="9">B57-B58</f>
        <v>0</v>
      </c>
      <c r="C64" s="159">
        <f t="shared" si="9"/>
        <v>1867174.4212495829</v>
      </c>
      <c r="D64" s="159">
        <f t="shared" si="9"/>
        <v>1921518.786545625</v>
      </c>
      <c r="E64" s="159">
        <f t="shared" si="9"/>
        <v>2028564.4960619907</v>
      </c>
      <c r="F64" s="159">
        <f t="shared" si="9"/>
        <v>2141846.0572186713</v>
      </c>
      <c r="G64" s="159">
        <f t="shared" si="9"/>
        <v>2261739.3977769944</v>
      </c>
      <c r="H64" s="159">
        <f t="shared" si="9"/>
        <v>2483200.9104673243</v>
      </c>
      <c r="I64" s="159">
        <f t="shared" si="9"/>
        <v>2727898.2500900221</v>
      </c>
      <c r="J64" s="159">
        <f t="shared" si="9"/>
        <v>2997063.7609222666</v>
      </c>
      <c r="K64" s="159">
        <f t="shared" si="9"/>
        <v>3293177.3496523732</v>
      </c>
      <c r="L64" s="159">
        <f t="shared" si="9"/>
        <v>3618973.1536573987</v>
      </c>
      <c r="M64" s="159">
        <f t="shared" si="9"/>
        <v>3977465.8531764871</v>
      </c>
      <c r="N64" s="159">
        <f t="shared" si="9"/>
        <v>4371979.7280270401</v>
      </c>
      <c r="O64" s="159">
        <f t="shared" si="9"/>
        <v>4806180.7469414501</v>
      </c>
      <c r="P64" s="159">
        <f t="shared" si="9"/>
        <v>5284112.0079912739</v>
      </c>
      <c r="Q64" s="159">
        <f t="shared" si="9"/>
        <v>5810232.8821731424</v>
      </c>
      <c r="R64" s="159">
        <f t="shared" si="9"/>
        <v>6389462.2493984876</v>
      </c>
      <c r="S64" s="159">
        <f t="shared" si="9"/>
        <v>7027226.2572353221</v>
      </c>
      <c r="T64" s="159">
        <f t="shared" si="9"/>
        <v>7729511.0782137513</v>
      </c>
      <c r="U64" s="159">
        <f t="shared" si="9"/>
        <v>8502921.1917905137</v>
      </c>
      <c r="V64" s="159">
        <f t="shared" si="9"/>
        <v>9354743.7726842798</v>
      </c>
      <c r="W64" s="159">
        <f t="shared" si="9"/>
        <v>10293019.828809962</v>
      </c>
    </row>
    <row r="65" spans="1:23" ht="11.25" customHeight="1" x14ac:dyDescent="0.25">
      <c r="A65" s="124" t="s">
        <v>237</v>
      </c>
      <c r="B65" s="162">
        <f t="shared" ref="B65:W65" si="10">IF(AND(B45&gt;$B$92,B45&lt;=$B$92+$B$27),$B$25/$B$27,0)</f>
        <v>0</v>
      </c>
      <c r="C65" s="162">
        <f t="shared" si="10"/>
        <v>0</v>
      </c>
      <c r="D65" s="162">
        <f t="shared" si="10"/>
        <v>0</v>
      </c>
      <c r="E65" s="162">
        <f t="shared" si="10"/>
        <v>0</v>
      </c>
      <c r="F65" s="162">
        <f t="shared" si="10"/>
        <v>0</v>
      </c>
      <c r="G65" s="162">
        <f t="shared" si="10"/>
        <v>0</v>
      </c>
      <c r="H65" s="162">
        <f t="shared" si="10"/>
        <v>1302.3814992516875</v>
      </c>
      <c r="I65" s="162">
        <f t="shared" si="10"/>
        <v>1302.3814992516875</v>
      </c>
      <c r="J65" s="162">
        <f t="shared" si="10"/>
        <v>1302.3814992516875</v>
      </c>
      <c r="K65" s="162">
        <f t="shared" si="10"/>
        <v>1302.3814992516875</v>
      </c>
      <c r="L65" s="162">
        <f t="shared" si="10"/>
        <v>1302.3814992516875</v>
      </c>
      <c r="M65" s="162">
        <f t="shared" si="10"/>
        <v>1302.3814992516875</v>
      </c>
      <c r="N65" s="162">
        <f t="shared" si="10"/>
        <v>1302.3814992516875</v>
      </c>
      <c r="O65" s="162">
        <f t="shared" si="10"/>
        <v>1302.3814992516875</v>
      </c>
      <c r="P65" s="162">
        <f t="shared" si="10"/>
        <v>1302.3814992516875</v>
      </c>
      <c r="Q65" s="162">
        <f t="shared" si="10"/>
        <v>1302.3814992516875</v>
      </c>
      <c r="R65" s="162">
        <f t="shared" si="10"/>
        <v>1302.3814992516875</v>
      </c>
      <c r="S65" s="162">
        <f t="shared" si="10"/>
        <v>1302.3814992516875</v>
      </c>
      <c r="T65" s="162">
        <f t="shared" si="10"/>
        <v>1302.3814992516875</v>
      </c>
      <c r="U65" s="162">
        <f t="shared" si="10"/>
        <v>1302.3814992516875</v>
      </c>
      <c r="V65" s="162">
        <f t="shared" si="10"/>
        <v>1302.3814992516875</v>
      </c>
      <c r="W65" s="162">
        <f t="shared" si="10"/>
        <v>1302.3814992516875</v>
      </c>
    </row>
    <row r="66" spans="1:23" ht="11.25" customHeight="1" x14ac:dyDescent="0.25">
      <c r="A66" s="124" t="s">
        <v>238</v>
      </c>
      <c r="B66" s="162">
        <f>IF(AND(B45&gt;$B$92,B45&lt;=$B$92+$B$27),B65,0)</f>
        <v>0</v>
      </c>
      <c r="C66" s="162">
        <f t="shared" ref="C66:W66" si="11">IF(AND(C45&gt;$B$92,C45&lt;=$B$92+$B$27),C65+B66,0)</f>
        <v>0</v>
      </c>
      <c r="D66" s="162">
        <f t="shared" si="11"/>
        <v>0</v>
      </c>
      <c r="E66" s="162">
        <f t="shared" si="11"/>
        <v>0</v>
      </c>
      <c r="F66" s="162">
        <f t="shared" si="11"/>
        <v>0</v>
      </c>
      <c r="G66" s="162">
        <f t="shared" si="11"/>
        <v>0</v>
      </c>
      <c r="H66" s="162">
        <f t="shared" si="11"/>
        <v>1302.3814992516875</v>
      </c>
      <c r="I66" s="162">
        <f t="shared" si="11"/>
        <v>2604.762998503375</v>
      </c>
      <c r="J66" s="162">
        <f t="shared" si="11"/>
        <v>3907.1444977550627</v>
      </c>
      <c r="K66" s="162">
        <f t="shared" si="11"/>
        <v>5209.52599700675</v>
      </c>
      <c r="L66" s="162">
        <f t="shared" si="11"/>
        <v>6511.9074962584373</v>
      </c>
      <c r="M66" s="162">
        <f t="shared" si="11"/>
        <v>7814.2889955101246</v>
      </c>
      <c r="N66" s="162">
        <f t="shared" si="11"/>
        <v>9116.6704947618127</v>
      </c>
      <c r="O66" s="162">
        <f t="shared" si="11"/>
        <v>10419.0519940135</v>
      </c>
      <c r="P66" s="162">
        <f t="shared" si="11"/>
        <v>11721.433493265187</v>
      </c>
      <c r="Q66" s="162">
        <f t="shared" si="11"/>
        <v>13023.814992516875</v>
      </c>
      <c r="R66" s="162">
        <f t="shared" si="11"/>
        <v>14326.196491768562</v>
      </c>
      <c r="S66" s="162">
        <f t="shared" si="11"/>
        <v>15628.577991020249</v>
      </c>
      <c r="T66" s="162">
        <f t="shared" si="11"/>
        <v>16930.959490271936</v>
      </c>
      <c r="U66" s="162">
        <f t="shared" si="11"/>
        <v>18233.340989523625</v>
      </c>
      <c r="V66" s="162">
        <f t="shared" si="11"/>
        <v>19535.722488775315</v>
      </c>
      <c r="W66" s="162">
        <f t="shared" si="11"/>
        <v>20838.103988027004</v>
      </c>
    </row>
    <row r="67" spans="1:23" ht="25.5" customHeight="1" x14ac:dyDescent="0.25">
      <c r="A67" s="163" t="s">
        <v>239</v>
      </c>
      <c r="B67" s="159">
        <f t="shared" ref="B67:W67" si="12">B64-B65</f>
        <v>0</v>
      </c>
      <c r="C67" s="159">
        <f t="shared" si="12"/>
        <v>1867174.4212495829</v>
      </c>
      <c r="D67" s="159">
        <f>D64-D65</f>
        <v>1921518.786545625</v>
      </c>
      <c r="E67" s="159">
        <f t="shared" si="12"/>
        <v>2028564.4960619907</v>
      </c>
      <c r="F67" s="159">
        <f t="shared" si="12"/>
        <v>2141846.0572186713</v>
      </c>
      <c r="G67" s="159">
        <f t="shared" si="12"/>
        <v>2261739.3977769944</v>
      </c>
      <c r="H67" s="159">
        <f t="shared" si="12"/>
        <v>2481898.5289680725</v>
      </c>
      <c r="I67" s="159">
        <f t="shared" si="12"/>
        <v>2726595.8685907703</v>
      </c>
      <c r="J67" s="159">
        <f t="shared" si="12"/>
        <v>2995761.3794230148</v>
      </c>
      <c r="K67" s="159">
        <f t="shared" si="12"/>
        <v>3291874.9681531214</v>
      </c>
      <c r="L67" s="159">
        <f t="shared" si="12"/>
        <v>3617670.7721581468</v>
      </c>
      <c r="M67" s="159">
        <f t="shared" si="12"/>
        <v>3976163.4716772353</v>
      </c>
      <c r="N67" s="159">
        <f t="shared" si="12"/>
        <v>4370677.3465277888</v>
      </c>
      <c r="O67" s="159">
        <f t="shared" si="12"/>
        <v>4804878.3654421987</v>
      </c>
      <c r="P67" s="159">
        <f t="shared" si="12"/>
        <v>5282809.6264920225</v>
      </c>
      <c r="Q67" s="159">
        <f t="shared" si="12"/>
        <v>5808930.500673891</v>
      </c>
      <c r="R67" s="159">
        <f t="shared" si="12"/>
        <v>6388159.8678992363</v>
      </c>
      <c r="S67" s="159">
        <f t="shared" si="12"/>
        <v>7025923.8757360708</v>
      </c>
      <c r="T67" s="159">
        <f t="shared" si="12"/>
        <v>7728208.6967145</v>
      </c>
      <c r="U67" s="159">
        <f t="shared" si="12"/>
        <v>8501618.8102912623</v>
      </c>
      <c r="V67" s="159">
        <f t="shared" si="12"/>
        <v>9353441.3911850285</v>
      </c>
      <c r="W67" s="159">
        <f t="shared" si="12"/>
        <v>10291717.44731071</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2028564.4960619907</v>
      </c>
      <c r="F69" s="158">
        <f t="shared" ref="F69:W69" si="14">F67-F68</f>
        <v>2141846.0572186713</v>
      </c>
      <c r="G69" s="158">
        <f t="shared" si="14"/>
        <v>2261739.3977769944</v>
      </c>
      <c r="H69" s="158">
        <f t="shared" si="14"/>
        <v>2481898.5289680725</v>
      </c>
      <c r="I69" s="158">
        <f t="shared" si="14"/>
        <v>2726595.8685907703</v>
      </c>
      <c r="J69" s="158">
        <f t="shared" si="14"/>
        <v>2995761.3794230148</v>
      </c>
      <c r="K69" s="158">
        <f t="shared" si="14"/>
        <v>3291874.9681531214</v>
      </c>
      <c r="L69" s="158">
        <f t="shared" si="14"/>
        <v>3617670.7721581468</v>
      </c>
      <c r="M69" s="158">
        <f t="shared" si="14"/>
        <v>3976163.4716772353</v>
      </c>
      <c r="N69" s="158">
        <f t="shared" si="14"/>
        <v>4370677.3465277888</v>
      </c>
      <c r="O69" s="158">
        <f t="shared" si="14"/>
        <v>4804878.3654421987</v>
      </c>
      <c r="P69" s="158">
        <f t="shared" si="14"/>
        <v>5282809.6264920225</v>
      </c>
      <c r="Q69" s="158">
        <f t="shared" si="14"/>
        <v>5808930.500673891</v>
      </c>
      <c r="R69" s="158">
        <f t="shared" si="14"/>
        <v>6388159.8678992363</v>
      </c>
      <c r="S69" s="158">
        <f t="shared" si="14"/>
        <v>7025923.8757360708</v>
      </c>
      <c r="T69" s="158">
        <f t="shared" si="14"/>
        <v>7728208.6967145</v>
      </c>
      <c r="U69" s="158">
        <f t="shared" si="14"/>
        <v>8501618.8102912623</v>
      </c>
      <c r="V69" s="158">
        <f t="shared" si="14"/>
        <v>9353441.3911850285</v>
      </c>
      <c r="W69" s="158">
        <f t="shared" si="14"/>
        <v>10291717.44731071</v>
      </c>
    </row>
    <row r="70" spans="1:23" ht="12" customHeight="1" x14ac:dyDescent="0.25">
      <c r="A70" s="124" t="s">
        <v>209</v>
      </c>
      <c r="B70" s="155">
        <f t="shared" ref="B70:W70" si="15">-IF(B69&gt;0, B69*$B$35, 0)</f>
        <v>0</v>
      </c>
      <c r="C70" s="155">
        <f t="shared" si="15"/>
        <v>-373434.88424991659</v>
      </c>
      <c r="D70" s="155">
        <f t="shared" si="15"/>
        <v>-384303.75730912504</v>
      </c>
      <c r="E70" s="155">
        <f t="shared" si="15"/>
        <v>-405712.89921239816</v>
      </c>
      <c r="F70" s="155">
        <f t="shared" si="15"/>
        <v>-428369.2114437343</v>
      </c>
      <c r="G70" s="155">
        <f t="shared" si="15"/>
        <v>-452347.87955539889</v>
      </c>
      <c r="H70" s="155">
        <f t="shared" si="15"/>
        <v>-496379.7057936145</v>
      </c>
      <c r="I70" s="155">
        <f t="shared" si="15"/>
        <v>-545319.17371815408</v>
      </c>
      <c r="J70" s="155">
        <f t="shared" si="15"/>
        <v>-599152.27588460303</v>
      </c>
      <c r="K70" s="155">
        <f t="shared" si="15"/>
        <v>-658374.99363062438</v>
      </c>
      <c r="L70" s="155">
        <f t="shared" si="15"/>
        <v>-723534.15443162946</v>
      </c>
      <c r="M70" s="155">
        <f t="shared" si="15"/>
        <v>-795232.69433544716</v>
      </c>
      <c r="N70" s="155">
        <f t="shared" si="15"/>
        <v>-874135.46930555778</v>
      </c>
      <c r="O70" s="155">
        <f t="shared" si="15"/>
        <v>-960975.67308843974</v>
      </c>
      <c r="P70" s="155">
        <f t="shared" si="15"/>
        <v>-1056561.9252984046</v>
      </c>
      <c r="Q70" s="155">
        <f t="shared" si="15"/>
        <v>-1161786.1001347783</v>
      </c>
      <c r="R70" s="155">
        <f t="shared" si="15"/>
        <v>-1277631.9735798473</v>
      </c>
      <c r="S70" s="155">
        <f t="shared" si="15"/>
        <v>-1405184.7751472143</v>
      </c>
      <c r="T70" s="155">
        <f t="shared" si="15"/>
        <v>-1545641.7393429</v>
      </c>
      <c r="U70" s="155">
        <f t="shared" si="15"/>
        <v>-1700323.7620582525</v>
      </c>
      <c r="V70" s="155">
        <f t="shared" si="15"/>
        <v>-1870688.2782370057</v>
      </c>
      <c r="W70" s="155">
        <f t="shared" si="15"/>
        <v>-2058343.4894621421</v>
      </c>
    </row>
    <row r="71" spans="1:23" ht="12.75" customHeight="1" thickBot="1" x14ac:dyDescent="0.3">
      <c r="A71" s="164" t="s">
        <v>242</v>
      </c>
      <c r="B71" s="165">
        <f t="shared" ref="B71:W71" si="16">B69+B70</f>
        <v>0</v>
      </c>
      <c r="C71" s="165">
        <f>C69+C70</f>
        <v>1493739.5369996664</v>
      </c>
      <c r="D71" s="165">
        <f t="shared" si="16"/>
        <v>1537215.0292364999</v>
      </c>
      <c r="E71" s="165">
        <f t="shared" si="16"/>
        <v>1622851.5968495926</v>
      </c>
      <c r="F71" s="165">
        <f t="shared" si="16"/>
        <v>1713476.845774937</v>
      </c>
      <c r="G71" s="165">
        <f t="shared" si="16"/>
        <v>1809391.5182215956</v>
      </c>
      <c r="H71" s="165">
        <f t="shared" si="16"/>
        <v>1985518.823174458</v>
      </c>
      <c r="I71" s="165">
        <f t="shared" si="16"/>
        <v>2181276.6948726163</v>
      </c>
      <c r="J71" s="165">
        <f t="shared" si="16"/>
        <v>2396609.1035384117</v>
      </c>
      <c r="K71" s="165">
        <f t="shared" si="16"/>
        <v>2633499.974522497</v>
      </c>
      <c r="L71" s="165">
        <f t="shared" si="16"/>
        <v>2894136.6177265174</v>
      </c>
      <c r="M71" s="165">
        <f t="shared" si="16"/>
        <v>3180930.7773417882</v>
      </c>
      <c r="N71" s="165">
        <f t="shared" si="16"/>
        <v>3496541.8772222311</v>
      </c>
      <c r="O71" s="165">
        <f t="shared" si="16"/>
        <v>3843902.692353759</v>
      </c>
      <c r="P71" s="165">
        <f t="shared" si="16"/>
        <v>4226247.7011936177</v>
      </c>
      <c r="Q71" s="165">
        <f t="shared" si="16"/>
        <v>4647144.4005391132</v>
      </c>
      <c r="R71" s="165">
        <f t="shared" si="16"/>
        <v>5110527.894319389</v>
      </c>
      <c r="S71" s="165">
        <f t="shared" si="16"/>
        <v>5620739.1005888563</v>
      </c>
      <c r="T71" s="165">
        <f t="shared" si="16"/>
        <v>6182566.9573716</v>
      </c>
      <c r="U71" s="165">
        <f t="shared" si="16"/>
        <v>6801295.0482330099</v>
      </c>
      <c r="V71" s="165">
        <f t="shared" si="16"/>
        <v>7482753.1129480228</v>
      </c>
      <c r="W71" s="165">
        <f t="shared" si="16"/>
        <v>8233373.9578485684</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2028564.4960619907</v>
      </c>
      <c r="F74" s="159">
        <f t="shared" si="18"/>
        <v>2141846.0572186713</v>
      </c>
      <c r="G74" s="159">
        <f t="shared" si="18"/>
        <v>2261739.3977769944</v>
      </c>
      <c r="H74" s="159">
        <f t="shared" si="18"/>
        <v>2481898.5289680725</v>
      </c>
      <c r="I74" s="159">
        <f t="shared" si="18"/>
        <v>2726595.8685907703</v>
      </c>
      <c r="J74" s="159">
        <f t="shared" si="18"/>
        <v>2995761.3794230148</v>
      </c>
      <c r="K74" s="159">
        <f t="shared" si="18"/>
        <v>3291874.9681531214</v>
      </c>
      <c r="L74" s="159">
        <f t="shared" si="18"/>
        <v>3617670.7721581468</v>
      </c>
      <c r="M74" s="159">
        <f t="shared" si="18"/>
        <v>3976163.4716772353</v>
      </c>
      <c r="N74" s="159">
        <f t="shared" si="18"/>
        <v>4370677.3465277888</v>
      </c>
      <c r="O74" s="159">
        <f t="shared" si="18"/>
        <v>4804878.3654421987</v>
      </c>
      <c r="P74" s="159">
        <f t="shared" si="18"/>
        <v>5282809.6264920225</v>
      </c>
      <c r="Q74" s="159">
        <f t="shared" si="18"/>
        <v>5808930.500673891</v>
      </c>
      <c r="R74" s="159">
        <f t="shared" si="18"/>
        <v>6388159.8678992363</v>
      </c>
      <c r="S74" s="159">
        <f t="shared" si="18"/>
        <v>7025923.8757360708</v>
      </c>
      <c r="T74" s="159">
        <f t="shared" si="18"/>
        <v>7728208.6967145</v>
      </c>
      <c r="U74" s="159">
        <f t="shared" si="18"/>
        <v>8501618.8102912623</v>
      </c>
      <c r="V74" s="159">
        <f t="shared" si="18"/>
        <v>9353441.3911850285</v>
      </c>
      <c r="W74" s="159">
        <f t="shared" si="18"/>
        <v>10291717.44731071</v>
      </c>
    </row>
    <row r="75" spans="1:23" ht="12" customHeight="1" x14ac:dyDescent="0.25">
      <c r="A75" s="124" t="s">
        <v>237</v>
      </c>
      <c r="B75" s="155">
        <f t="shared" ref="B75:W75" si="19">B65</f>
        <v>0</v>
      </c>
      <c r="C75" s="155">
        <f t="shared" si="19"/>
        <v>0</v>
      </c>
      <c r="D75" s="155">
        <f t="shared" si="19"/>
        <v>0</v>
      </c>
      <c r="E75" s="155">
        <f t="shared" si="19"/>
        <v>0</v>
      </c>
      <c r="F75" s="155">
        <f t="shared" si="19"/>
        <v>0</v>
      </c>
      <c r="G75" s="155">
        <f t="shared" si="19"/>
        <v>0</v>
      </c>
      <c r="H75" s="155">
        <f t="shared" si="19"/>
        <v>1302.3814992516875</v>
      </c>
      <c r="I75" s="155">
        <f t="shared" si="19"/>
        <v>1302.3814992516875</v>
      </c>
      <c r="J75" s="155">
        <f t="shared" si="19"/>
        <v>1302.3814992516875</v>
      </c>
      <c r="K75" s="155">
        <f t="shared" si="19"/>
        <v>1302.3814992516875</v>
      </c>
      <c r="L75" s="155">
        <f t="shared" si="19"/>
        <v>1302.3814992516875</v>
      </c>
      <c r="M75" s="155">
        <f t="shared" si="19"/>
        <v>1302.3814992516875</v>
      </c>
      <c r="N75" s="155">
        <f t="shared" si="19"/>
        <v>1302.3814992516875</v>
      </c>
      <c r="O75" s="155">
        <f t="shared" si="19"/>
        <v>1302.3814992516875</v>
      </c>
      <c r="P75" s="155">
        <f t="shared" si="19"/>
        <v>1302.3814992516875</v>
      </c>
      <c r="Q75" s="155">
        <f t="shared" si="19"/>
        <v>1302.3814992516875</v>
      </c>
      <c r="R75" s="155">
        <f t="shared" si="19"/>
        <v>1302.3814992516875</v>
      </c>
      <c r="S75" s="155">
        <f t="shared" si="19"/>
        <v>1302.3814992516875</v>
      </c>
      <c r="T75" s="155">
        <f t="shared" si="19"/>
        <v>1302.3814992516875</v>
      </c>
      <c r="U75" s="155">
        <f t="shared" si="19"/>
        <v>1302.3814992516875</v>
      </c>
      <c r="V75" s="155">
        <f t="shared" si="19"/>
        <v>1302.3814992516875</v>
      </c>
      <c r="W75" s="155">
        <f t="shared" si="19"/>
        <v>1302.3814992516875</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-405712.8992123981</v>
      </c>
      <c r="F77" s="162">
        <f>IF(SUM($B$70:F70)+SUM($B$77:E77)&gt;0,0,SUM($B$70:F70)-SUM($B$77:E77))</f>
        <v>-428369.21144373436</v>
      </c>
      <c r="G77" s="162">
        <f>IF(SUM($B$70:G70)+SUM($B$77:F77)&gt;0,0,SUM($B$70:G70)-SUM($B$77:F77))</f>
        <v>-452347.87955539883</v>
      </c>
      <c r="H77" s="162">
        <f>IF(SUM($B$70:H70)+SUM($B$77:G77)&gt;0,0,SUM($B$70:H70)-SUM($B$77:G77))</f>
        <v>-496379.70579361427</v>
      </c>
      <c r="I77" s="162">
        <f>IF(SUM($B$70:I70)+SUM($B$77:H77)&gt;0,0,SUM($B$70:I70)-SUM($B$77:H77))</f>
        <v>-545319.17371815396</v>
      </c>
      <c r="J77" s="162">
        <f>IF(SUM($B$70:J70)+SUM($B$77:I77)&gt;0,0,SUM($B$70:J70)-SUM($B$77:I77))</f>
        <v>-599152.27588460315</v>
      </c>
      <c r="K77" s="162">
        <f>IF(SUM($B$70:K70)+SUM($B$77:J77)&gt;0,0,SUM($B$70:K70)-SUM($B$77:J77))</f>
        <v>-658374.99363062484</v>
      </c>
      <c r="L77" s="162">
        <f>IF(SUM($B$70:L70)+SUM($B$77:K77)&gt;0,0,SUM($B$70:L70)-SUM($B$77:K77))</f>
        <v>-723534.15443162993</v>
      </c>
      <c r="M77" s="162">
        <f>IF(SUM($B$70:M70)+SUM($B$77:L77)&gt;0,0,SUM($B$70:M70)-SUM($B$77:L77))</f>
        <v>-795232.69433544762</v>
      </c>
      <c r="N77" s="162">
        <f>IF(SUM($B$70:N70)+SUM($B$77:M77)&gt;0,0,SUM($B$70:N70)-SUM($B$77:M77))</f>
        <v>-874135.46930555813</v>
      </c>
      <c r="O77" s="162">
        <f>IF(SUM($B$70:O70)+SUM($B$77:N77)&gt;0,0,SUM($B$70:O70)-SUM($B$77:N77))</f>
        <v>-960975.67308843974</v>
      </c>
      <c r="P77" s="162">
        <f>IF(SUM($B$70:P70)+SUM($B$77:O77)&gt;0,0,SUM($B$70:P70)-SUM($B$77:O77))</f>
        <v>-1056561.9252984049</v>
      </c>
      <c r="Q77" s="162">
        <f>IF(SUM($B$70:Q70)+SUM($B$77:P77)&gt;0,0,SUM($B$70:Q70)-SUM($B$77:P77))</f>
        <v>-1161786.1001347788</v>
      </c>
      <c r="R77" s="162">
        <f>IF(SUM($B$70:R70)+SUM($B$77:Q77)&gt;0,0,SUM($B$70:R70)-SUM($B$77:Q77))</f>
        <v>-1277631.9735798463</v>
      </c>
      <c r="S77" s="162">
        <f>IF(SUM($B$70:S70)+SUM($B$77:R77)&gt;0,0,SUM($B$70:S70)-SUM($B$77:R77))</f>
        <v>-1405184.7751472145</v>
      </c>
      <c r="T77" s="162">
        <f>IF(SUM($B$70:T70)+SUM($B$77:S77)&gt;0,0,SUM($B$70:T70)-SUM($B$77:S77))</f>
        <v>-1545641.7393429</v>
      </c>
      <c r="U77" s="162">
        <f>IF(SUM($B$70:U70)+SUM($B$77:T77)&gt;0,0,SUM($B$70:U70)-SUM($B$77:T77))</f>
        <v>-1700323.7620582525</v>
      </c>
      <c r="V77" s="162">
        <f>IF(SUM($B$70:V70)+SUM($B$77:U77)&gt;0,0,SUM($B$70:V70)-SUM($B$77:U77))</f>
        <v>-1870688.2782370076</v>
      </c>
      <c r="W77" s="162">
        <f>IF(SUM($B$70:W70)+SUM($B$77:V77)&gt;0,0,SUM($B$70:W70)-SUM($B$77:V77))</f>
        <v>-2058343.4894621409</v>
      </c>
    </row>
    <row r="78" spans="1:23" ht="12" customHeight="1" x14ac:dyDescent="0.25">
      <c r="A78" s="124" t="s">
        <v>244</v>
      </c>
      <c r="B78" s="155">
        <f t="shared" ref="B78:W78" si="21">(B57*0.2-B58*0.2)</f>
        <v>0</v>
      </c>
      <c r="C78" s="155">
        <f t="shared" si="21"/>
        <v>373434.88424991659</v>
      </c>
      <c r="D78" s="155">
        <f t="shared" si="21"/>
        <v>384303.75730912504</v>
      </c>
      <c r="E78" s="155">
        <f t="shared" si="21"/>
        <v>405712.89921239816</v>
      </c>
      <c r="F78" s="155">
        <f t="shared" si="21"/>
        <v>428369.2114437343</v>
      </c>
      <c r="G78" s="155">
        <f t="shared" si="21"/>
        <v>452347.87955539889</v>
      </c>
      <c r="H78" s="155">
        <f t="shared" si="21"/>
        <v>496640.18209346483</v>
      </c>
      <c r="I78" s="155">
        <f t="shared" si="21"/>
        <v>545579.65001800447</v>
      </c>
      <c r="J78" s="155">
        <f t="shared" si="21"/>
        <v>599412.7521844533</v>
      </c>
      <c r="K78" s="155">
        <f t="shared" si="21"/>
        <v>658635.46993047476</v>
      </c>
      <c r="L78" s="155">
        <f t="shared" si="21"/>
        <v>723794.63073147985</v>
      </c>
      <c r="M78" s="155">
        <f t="shared" si="21"/>
        <v>795493.17063529743</v>
      </c>
      <c r="N78" s="155">
        <f t="shared" si="21"/>
        <v>874395.94560540805</v>
      </c>
      <c r="O78" s="155">
        <f t="shared" si="21"/>
        <v>961236.14938829001</v>
      </c>
      <c r="P78" s="155">
        <f t="shared" si="21"/>
        <v>1056822.4015982549</v>
      </c>
      <c r="Q78" s="155">
        <f t="shared" si="21"/>
        <v>1162046.5764346286</v>
      </c>
      <c r="R78" s="155">
        <f t="shared" si="21"/>
        <v>1277892.4498796975</v>
      </c>
      <c r="S78" s="155">
        <f t="shared" si="21"/>
        <v>1405445.2514470646</v>
      </c>
      <c r="T78" s="155">
        <f t="shared" si="21"/>
        <v>1545902.2156427503</v>
      </c>
      <c r="U78" s="155">
        <f t="shared" si="21"/>
        <v>1700584.2383581027</v>
      </c>
      <c r="V78" s="155">
        <f t="shared" si="21"/>
        <v>1870948.7545368562</v>
      </c>
      <c r="W78" s="155">
        <f t="shared" si="21"/>
        <v>2058603.9657619924</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-22245.002024826175</v>
      </c>
      <c r="I79" s="162">
        <f t="shared" si="22"/>
        <v>-24466.868722971438</v>
      </c>
      <c r="J79" s="162">
        <f t="shared" si="22"/>
        <v>-26913.685843926112</v>
      </c>
      <c r="K79" s="162">
        <f t="shared" si="22"/>
        <v>-29608.493633712318</v>
      </c>
      <c r="L79" s="162">
        <f t="shared" si="22"/>
        <v>-32576.7151612042</v>
      </c>
      <c r="M79" s="162">
        <f t="shared" si="22"/>
        <v>-35846.404712610463</v>
      </c>
      <c r="N79" s="162">
        <f t="shared" si="22"/>
        <v>-39448.522245756962</v>
      </c>
      <c r="O79" s="162">
        <f t="shared" si="22"/>
        <v>-43417.236652142652</v>
      </c>
      <c r="P79" s="162">
        <f t="shared" si="22"/>
        <v>-47790.260865684046</v>
      </c>
      <c r="Q79" s="162">
        <f t="shared" si="22"/>
        <v>-52609.222178888507</v>
      </c>
      <c r="R79" s="162">
        <f t="shared" si="22"/>
        <v>-57920.071483236185</v>
      </c>
      <c r="S79" s="162">
        <f t="shared" si="22"/>
        <v>-63773.535544385115</v>
      </c>
      <c r="T79" s="162">
        <f t="shared" si="22"/>
        <v>-70225.616858544483</v>
      </c>
      <c r="U79" s="162">
        <f t="shared" si="22"/>
        <v>-77338.146118377903</v>
      </c>
      <c r="V79" s="162">
        <f t="shared" si="22"/>
        <v>-85179.392850078279</v>
      </c>
      <c r="W79" s="162">
        <f t="shared" si="22"/>
        <v>-93824.740373269844</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1612147.025897956</v>
      </c>
      <c r="F82" s="159">
        <f t="shared" si="24"/>
        <v>1702148.6896592688</v>
      </c>
      <c r="G82" s="159">
        <f t="shared" si="24"/>
        <v>1797402.1841657632</v>
      </c>
      <c r="H82" s="159">
        <f t="shared" si="24"/>
        <v>1964576.2026488839</v>
      </c>
      <c r="I82" s="159">
        <f t="shared" si="24"/>
        <v>2158112.2076488966</v>
      </c>
      <c r="J82" s="159">
        <f t="shared" si="24"/>
        <v>2370997.7991937376</v>
      </c>
      <c r="K82" s="159">
        <f t="shared" si="24"/>
        <v>2605193.8623880362</v>
      </c>
      <c r="L82" s="159">
        <f t="shared" si="24"/>
        <v>2862862.2840645644</v>
      </c>
      <c r="M82" s="159">
        <f t="shared" si="24"/>
        <v>3146386.7541284291</v>
      </c>
      <c r="N82" s="159">
        <f t="shared" si="24"/>
        <v>3458395.7364757252</v>
      </c>
      <c r="O82" s="159">
        <f t="shared" si="24"/>
        <v>3801787.8372008675</v>
      </c>
      <c r="P82" s="159">
        <f t="shared" si="24"/>
        <v>4179759.8218271849</v>
      </c>
      <c r="Q82" s="159">
        <f t="shared" si="24"/>
        <v>4595837.5598594751</v>
      </c>
      <c r="R82" s="159">
        <f t="shared" si="24"/>
        <v>5053910.2043354055</v>
      </c>
      <c r="S82" s="159">
        <f t="shared" si="24"/>
        <v>5558267.9465437224</v>
      </c>
      <c r="T82" s="159">
        <f t="shared" si="24"/>
        <v>6113643.7220123066</v>
      </c>
      <c r="U82" s="159">
        <f t="shared" si="24"/>
        <v>6725259.283613883</v>
      </c>
      <c r="V82" s="159">
        <f t="shared" si="24"/>
        <v>7398876.1015971936</v>
      </c>
      <c r="W82" s="159">
        <f t="shared" si="24"/>
        <v>8140851.5989745511</v>
      </c>
    </row>
    <row r="83" spans="1:23" ht="12" customHeight="1" x14ac:dyDescent="0.25">
      <c r="A83" s="147" t="s">
        <v>249</v>
      </c>
      <c r="B83" s="159">
        <f>SUM($B$82:B82)</f>
        <v>0</v>
      </c>
      <c r="C83" s="159">
        <f>SUM(B82:C82)</f>
        <v>977375.2548747079</v>
      </c>
      <c r="D83" s="159">
        <f>SUM(B82:D82)</f>
        <v>2509155.8475816036</v>
      </c>
      <c r="E83" s="159">
        <f>SUM($B$82:E82)</f>
        <v>4121302.8734795596</v>
      </c>
      <c r="F83" s="159">
        <f>SUM($B$82:F82)</f>
        <v>5823451.5631388286</v>
      </c>
      <c r="G83" s="159">
        <f>SUM($B$82:G82)</f>
        <v>7620853.7473045923</v>
      </c>
      <c r="H83" s="159">
        <f>SUM($B$82:H82)</f>
        <v>9585429.949953476</v>
      </c>
      <c r="I83" s="159">
        <f>SUM($B$82:I82)</f>
        <v>11743542.157602374</v>
      </c>
      <c r="J83" s="159">
        <f>SUM($B$82:J82)</f>
        <v>14114539.956796112</v>
      </c>
      <c r="K83" s="159">
        <f>SUM($B$82:K82)</f>
        <v>16719733.819184147</v>
      </c>
      <c r="L83" s="159">
        <f>SUM($B$82:L82)</f>
        <v>19582596.103248712</v>
      </c>
      <c r="M83" s="159">
        <f>SUM($B$82:M82)</f>
        <v>22728982.857377142</v>
      </c>
      <c r="N83" s="159">
        <f>SUM($B$82:N82)</f>
        <v>26187378.593852866</v>
      </c>
      <c r="O83" s="159">
        <f>SUM($B$82:O82)</f>
        <v>29989166.431053735</v>
      </c>
      <c r="P83" s="159">
        <f>SUM($B$82:P82)</f>
        <v>34168926.252880923</v>
      </c>
      <c r="Q83" s="159">
        <f>SUM($B$82:Q82)</f>
        <v>38764763.8127404</v>
      </c>
      <c r="R83" s="159">
        <f>SUM($B$82:R82)</f>
        <v>43818674.017075807</v>
      </c>
      <c r="S83" s="159">
        <f>SUM($B$82:S82)</f>
        <v>49376941.96361953</v>
      </c>
      <c r="T83" s="159">
        <f>SUM($B$82:T82)</f>
        <v>55490585.685631834</v>
      </c>
      <c r="U83" s="159">
        <f>SUM($B$82:U82)</f>
        <v>62215844.969245717</v>
      </c>
      <c r="V83" s="159">
        <f>SUM($B$82:V82)</f>
        <v>69614721.070842907</v>
      </c>
      <c r="W83" s="159">
        <f>SUM($B$82:W82)</f>
        <v>77755572.669817463</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0.88495575221238942</v>
      </c>
      <c r="I84" s="168">
        <f t="shared" si="25"/>
        <v>0.78314668337379612</v>
      </c>
      <c r="J84" s="168">
        <f t="shared" si="25"/>
        <v>0.69305016227769578</v>
      </c>
      <c r="K84" s="168">
        <f t="shared" si="25"/>
        <v>0.61331872767937679</v>
      </c>
      <c r="L84" s="168">
        <f t="shared" si="25"/>
        <v>0.54275993599944861</v>
      </c>
      <c r="M84" s="168">
        <f t="shared" si="25"/>
        <v>0.48031852743314046</v>
      </c>
      <c r="N84" s="168">
        <f t="shared" si="25"/>
        <v>0.425060643746142</v>
      </c>
      <c r="O84" s="168">
        <f t="shared" si="25"/>
        <v>0.37615986172224958</v>
      </c>
      <c r="P84" s="168">
        <f t="shared" si="25"/>
        <v>0.33288483338252178</v>
      </c>
      <c r="Q84" s="168">
        <f t="shared" si="25"/>
        <v>0.2945883481261255</v>
      </c>
      <c r="R84" s="168">
        <f t="shared" si="25"/>
        <v>0.26069765320896066</v>
      </c>
      <c r="S84" s="168">
        <f t="shared" si="25"/>
        <v>0.23070588779554044</v>
      </c>
      <c r="T84" s="168">
        <f t="shared" si="25"/>
        <v>0.20416450247392959</v>
      </c>
      <c r="U84" s="168">
        <f t="shared" si="25"/>
        <v>0.18067655086188467</v>
      </c>
      <c r="V84" s="168">
        <f t="shared" si="25"/>
        <v>0.15989075297511918</v>
      </c>
      <c r="W84" s="168">
        <f t="shared" si="25"/>
        <v>0.14149624157090193</v>
      </c>
    </row>
    <row r="85" spans="1:23" ht="27.75" customHeight="1" x14ac:dyDescent="0.25">
      <c r="A85" s="163" t="s">
        <v>251</v>
      </c>
      <c r="B85" s="159">
        <f>B83*B84</f>
        <v>0</v>
      </c>
      <c r="C85" s="159">
        <f t="shared" ref="C85:W85" si="26">C82*C84</f>
        <v>977375.2548747079</v>
      </c>
      <c r="D85" s="159">
        <f t="shared" si="26"/>
        <v>1531780.5927068957</v>
      </c>
      <c r="E85" s="159">
        <f t="shared" si="26"/>
        <v>1612147.025897956</v>
      </c>
      <c r="F85" s="159">
        <f t="shared" si="26"/>
        <v>1702148.6896592688</v>
      </c>
      <c r="G85" s="159">
        <f t="shared" si="26"/>
        <v>1797402.1841657632</v>
      </c>
      <c r="H85" s="159">
        <f t="shared" si="26"/>
        <v>1738563.0111937027</v>
      </c>
      <c r="I85" s="159">
        <f t="shared" si="26"/>
        <v>1690118.4177687345</v>
      </c>
      <c r="J85" s="159">
        <f t="shared" si="26"/>
        <v>1643220.4094912794</v>
      </c>
      <c r="K85" s="159">
        <f t="shared" si="26"/>
        <v>1597814.1850379517</v>
      </c>
      <c r="L85" s="159">
        <f t="shared" si="26"/>
        <v>1553846.9500741183</v>
      </c>
      <c r="M85" s="159">
        <f t="shared" si="26"/>
        <v>1511267.8524781056</v>
      </c>
      <c r="N85" s="159">
        <f t="shared" si="26"/>
        <v>1470027.9180752847</v>
      </c>
      <c r="O85" s="159">
        <f t="shared" si="26"/>
        <v>1430079.9871388087</v>
      </c>
      <c r="P85" s="159">
        <f t="shared" si="26"/>
        <v>1391378.6518679014</v>
      </c>
      <c r="Q85" s="159">
        <f t="shared" si="26"/>
        <v>1353880.1950150062</v>
      </c>
      <c r="R85" s="159">
        <f t="shared" si="26"/>
        <v>1317542.529799059</v>
      </c>
      <c r="S85" s="159">
        <f t="shared" si="26"/>
        <v>1282325.141212865</v>
      </c>
      <c r="T85" s="159">
        <f t="shared" si="26"/>
        <v>1248189.0288075057</v>
      </c>
      <c r="U85" s="159">
        <f t="shared" si="26"/>
        <v>1215096.6510152258</v>
      </c>
      <c r="V85" s="159">
        <f t="shared" si="26"/>
        <v>1183011.8710539897</v>
      </c>
      <c r="W85" s="159">
        <f t="shared" si="26"/>
        <v>1151899.9044413664</v>
      </c>
    </row>
    <row r="86" spans="1:23" ht="21.75" customHeight="1" x14ac:dyDescent="0.25">
      <c r="A86" s="163" t="s">
        <v>252</v>
      </c>
      <c r="B86" s="159">
        <f>SUM(B85)</f>
        <v>0</v>
      </c>
      <c r="C86" s="159">
        <f t="shared" ref="C86:W86" si="27">C85+B86</f>
        <v>977375.2548747079</v>
      </c>
      <c r="D86" s="159">
        <f t="shared" si="27"/>
        <v>2509155.8475816036</v>
      </c>
      <c r="E86" s="159">
        <f t="shared" si="27"/>
        <v>4121302.8734795596</v>
      </c>
      <c r="F86" s="159">
        <f t="shared" si="27"/>
        <v>5823451.5631388286</v>
      </c>
      <c r="G86" s="159">
        <f t="shared" si="27"/>
        <v>7620853.7473045923</v>
      </c>
      <c r="H86" s="159">
        <f t="shared" si="27"/>
        <v>9359416.7584982943</v>
      </c>
      <c r="I86" s="159">
        <f t="shared" si="27"/>
        <v>11049535.176267028</v>
      </c>
      <c r="J86" s="159">
        <f t="shared" si="27"/>
        <v>12692755.585758308</v>
      </c>
      <c r="K86" s="159">
        <f t="shared" si="27"/>
        <v>14290569.77079626</v>
      </c>
      <c r="L86" s="159">
        <f t="shared" si="27"/>
        <v>15844416.720870377</v>
      </c>
      <c r="M86" s="159">
        <f t="shared" si="27"/>
        <v>17355684.573348485</v>
      </c>
      <c r="N86" s="159">
        <f t="shared" si="27"/>
        <v>18825712.491423771</v>
      </c>
      <c r="O86" s="159">
        <f t="shared" si="27"/>
        <v>20255792.478562579</v>
      </c>
      <c r="P86" s="159">
        <f t="shared" si="27"/>
        <v>21647171.130430479</v>
      </c>
      <c r="Q86" s="159">
        <f t="shared" si="27"/>
        <v>23001051.325445484</v>
      </c>
      <c r="R86" s="159">
        <f t="shared" si="27"/>
        <v>24318593.855244543</v>
      </c>
      <c r="S86" s="159">
        <f t="shared" si="27"/>
        <v>25600918.996457409</v>
      </c>
      <c r="T86" s="159">
        <f t="shared" si="27"/>
        <v>26849108.025264915</v>
      </c>
      <c r="U86" s="159">
        <f t="shared" si="27"/>
        <v>28064204.676280141</v>
      </c>
      <c r="V86" s="159">
        <f t="shared" si="27"/>
        <v>29247216.547334131</v>
      </c>
      <c r="W86" s="159">
        <f t="shared" si="27"/>
        <v>30399116.451775499</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2028</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0</v>
      </c>
      <c r="E100" s="181">
        <v>0</v>
      </c>
      <c r="F100" s="181">
        <v>0</v>
      </c>
      <c r="G100" s="181">
        <v>45583.352473809064</v>
      </c>
      <c r="H100" s="181">
        <v>44280.970974557378</v>
      </c>
      <c r="I100" s="181">
        <v>42978.589475305693</v>
      </c>
      <c r="J100" s="181">
        <v>41676.207976054007</v>
      </c>
      <c r="K100" s="181">
        <v>40373.826476802322</v>
      </c>
      <c r="L100" s="181">
        <v>39071.444977550636</v>
      </c>
      <c r="M100" s="181">
        <v>37769.063478298951</v>
      </c>
      <c r="N100" s="181">
        <v>36466.681979047265</v>
      </c>
      <c r="O100" s="181">
        <v>35164.30047979558</v>
      </c>
      <c r="P100" s="181">
        <v>33861.918980543895</v>
      </c>
      <c r="Q100" s="181">
        <v>32559.537481292205</v>
      </c>
      <c r="R100" s="181">
        <v>31257.155982040516</v>
      </c>
      <c r="S100" s="181">
        <v>29954.774482788827</v>
      </c>
      <c r="T100" s="181">
        <v>28652.392983537138</v>
      </c>
      <c r="U100" s="181">
        <v>27350.011484285449</v>
      </c>
      <c r="V100" s="181">
        <v>26047.62998503376</v>
      </c>
      <c r="W100" s="181">
        <v>24745.248485782071</v>
      </c>
    </row>
    <row r="101" spans="1:23" ht="60" x14ac:dyDescent="0.25">
      <c r="A101" s="185" t="s">
        <v>261</v>
      </c>
      <c r="B101" s="54" t="s">
        <v>262</v>
      </c>
      <c r="C101" s="186">
        <v>0</v>
      </c>
      <c r="D101" s="186">
        <v>0</v>
      </c>
      <c r="E101" s="186">
        <v>0</v>
      </c>
      <c r="F101" s="186">
        <v>0</v>
      </c>
      <c r="G101" s="186">
        <v>0</v>
      </c>
      <c r="H101" s="186">
        <v>9755.2311547561767</v>
      </c>
      <c r="I101" s="186">
        <v>5925.2571888501861</v>
      </c>
      <c r="J101" s="186">
        <v>4717.4824622989436</v>
      </c>
      <c r="K101" s="186">
        <v>4170.4303920053035</v>
      </c>
      <c r="L101" s="186">
        <v>3892.2255287049275</v>
      </c>
      <c r="M101" s="186">
        <v>3752.6285133708789</v>
      </c>
      <c r="N101" s="186">
        <v>3696.1871153355787</v>
      </c>
      <c r="O101" s="186">
        <v>3695.5270716923596</v>
      </c>
      <c r="P101" s="186">
        <v>3735.78539065314</v>
      </c>
      <c r="Q101" s="186">
        <v>3808.3866784306551</v>
      </c>
      <c r="R101" s="186">
        <v>3908.2172148792979</v>
      </c>
      <c r="S101" s="186">
        <v>4032.2150471752466</v>
      </c>
      <c r="T101" s="186">
        <v>4178.6139255161188</v>
      </c>
      <c r="U101" s="186">
        <v>4346.5144628280132</v>
      </c>
      <c r="V101" s="186">
        <v>4535.6301265177535</v>
      </c>
      <c r="W101" s="186">
        <v>4746.1318971571627</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0A8DB-23F6-4FE8-9CC5-5D07C0BDA625}">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O_К6_27</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Приобретение Экскаватора-погрузчика ELAZ-BL880 или эквивалент - 5 шт.</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46948</v>
      </c>
      <c r="F35" s="199">
        <v>46948</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46978</v>
      </c>
      <c r="F37" s="199">
        <v>46978</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547</v>
      </c>
      <c r="F53" s="199" t="s">
        <v>547</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2024-04-28T21:21:47Z</dcterms:created>
  <dcterms:modified xsi:type="dcterms:W3CDTF">2024-04-28T21:21:48Z</dcterms:modified>
</cp:coreProperties>
</file>