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I0331_1025902545767\"/>
    </mc:Choice>
  </mc:AlternateContent>
  <xr:revisionPtr revIDLastSave="0" documentId="13_ncr:1_{25DC6EB9-7602-45FF-BC7F-B63EA2519903}" xr6:coauthVersionLast="47" xr6:coauthVersionMax="47" xr10:uidLastSave="{00000000-0000-0000-0000-000000000000}"/>
  <bookViews>
    <workbookView xWindow="120" yWindow="780" windowWidth="27885" windowHeight="13170" xr2:uid="{00000000-000D-0000-FFFF-FFFF00000000}"/>
  </bookViews>
  <sheets>
    <sheet name="9Фп ПКГУП" sheetId="2" r:id="rId1"/>
  </sheets>
  <externalReferences>
    <externalReference r:id="rId2"/>
    <externalReference r:id="rId3"/>
  </externalReferences>
  <definedNames>
    <definedName name="_xlnm._FilterDatabase" localSheetId="0" hidden="1">'9Фп ПКГУП'!$A$21:$H$451</definedName>
    <definedName name="Z_500C2F4F_1743_499A_A051_20565DBF52B2_.wvu.PrintArea" localSheetId="0" hidden="1">'9Фп ПКГУП'!$A$1:$H$459</definedName>
    <definedName name="_xlnm.Print_Titles" localSheetId="0">'9Фп ПКГУП'!$19:$21</definedName>
    <definedName name="_xlnm.Print_Area" localSheetId="0">'9Фп ПКГУП'!$A$1:$H$460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76" i="2" l="1"/>
  <c r="E375" i="2"/>
  <c r="E376" i="2"/>
  <c r="E399" i="2"/>
  <c r="E400" i="2"/>
  <c r="D374" i="2"/>
  <c r="D373" i="2" s="1"/>
  <c r="D375" i="2"/>
  <c r="E382" i="2"/>
  <c r="E384" i="2"/>
  <c r="D384" i="2"/>
  <c r="E387" i="2"/>
  <c r="D399" i="2"/>
  <c r="E38" i="2"/>
  <c r="D38" i="2"/>
  <c r="E406" i="2"/>
  <c r="E414" i="2"/>
  <c r="E420" i="2"/>
  <c r="E428" i="2"/>
  <c r="F431" i="2"/>
  <c r="E444" i="2"/>
  <c r="D444" i="2"/>
  <c r="E446" i="2"/>
  <c r="E374" i="2" l="1"/>
  <c r="E252" i="2"/>
  <c r="D242" i="2"/>
  <c r="D243" i="2"/>
  <c r="D244" i="2" s="1"/>
  <c r="D245" i="2"/>
  <c r="D246" i="2"/>
  <c r="D248" i="2" s="1"/>
  <c r="D247" i="2"/>
  <c r="E243" i="2"/>
  <c r="E242" i="2"/>
  <c r="E185" i="2"/>
  <c r="F185" i="2"/>
  <c r="D185" i="2"/>
  <c r="E167" i="2"/>
  <c r="D167" i="2"/>
  <c r="E283" i="2"/>
  <c r="E301" i="2"/>
  <c r="E222" i="2"/>
  <c r="E213" i="2" l="1"/>
  <c r="E212" i="2"/>
  <c r="E215" i="2" l="1"/>
  <c r="E211" i="2" s="1"/>
  <c r="E210" i="2" s="1"/>
  <c r="E199" i="2" l="1"/>
  <c r="E198" i="2"/>
  <c r="E205" i="2"/>
  <c r="E203" i="2"/>
  <c r="E202" i="2"/>
  <c r="E200" i="2"/>
  <c r="E196" i="2"/>
  <c r="E187" i="2"/>
  <c r="D187" i="2"/>
  <c r="E190" i="2"/>
  <c r="E191" i="2"/>
  <c r="E184" i="2"/>
  <c r="E175" i="2"/>
  <c r="E173" i="2"/>
  <c r="F367" i="2"/>
  <c r="G367" i="2" s="1"/>
  <c r="F341" i="2"/>
  <c r="F342" i="2"/>
  <c r="G342" i="2" s="1"/>
  <c r="F343" i="2"/>
  <c r="F344" i="2"/>
  <c r="F345" i="2"/>
  <c r="F346" i="2"/>
  <c r="F347" i="2"/>
  <c r="F348" i="2"/>
  <c r="F349" i="2"/>
  <c r="F350" i="2"/>
  <c r="G350" i="2" s="1"/>
  <c r="G341" i="2"/>
  <c r="G344" i="2"/>
  <c r="G345" i="2"/>
  <c r="G346" i="2"/>
  <c r="G347" i="2"/>
  <c r="G349" i="2"/>
  <c r="D165" i="2"/>
  <c r="D160" i="2"/>
  <c r="G155" i="2"/>
  <c r="D154" i="2"/>
  <c r="E155" i="2"/>
  <c r="D139" i="2"/>
  <c r="E124" i="2"/>
  <c r="D124" i="2"/>
  <c r="D109" i="2"/>
  <c r="E109" i="2"/>
  <c r="E160" i="2" s="1"/>
  <c r="F160" i="2" s="1"/>
  <c r="G160" i="2" s="1"/>
  <c r="G108" i="2"/>
  <c r="E96" i="2"/>
  <c r="D96" i="2"/>
  <c r="E103" i="2"/>
  <c r="D103" i="2"/>
  <c r="D97" i="2" l="1"/>
  <c r="E81" i="2"/>
  <c r="G87" i="2"/>
  <c r="D81" i="2"/>
  <c r="E73" i="2"/>
  <c r="D73" i="2"/>
  <c r="E70" i="2"/>
  <c r="D70" i="2"/>
  <c r="D62" i="2"/>
  <c r="D53" i="2" l="1"/>
  <c r="E56" i="2"/>
  <c r="D56" i="2"/>
  <c r="E245" i="2" l="1"/>
  <c r="G249" i="2" l="1"/>
  <c r="G251" i="2"/>
  <c r="D527" i="2" l="1"/>
  <c r="E247" i="2" l="1"/>
  <c r="G247" i="2" l="1"/>
  <c r="G245" i="2" l="1"/>
  <c r="F163" i="2" l="1"/>
  <c r="F387" i="2" l="1"/>
  <c r="E311" i="2" l="1"/>
  <c r="E305" i="2"/>
  <c r="E246" i="2"/>
  <c r="F100" i="2"/>
  <c r="F101" i="2"/>
  <c r="F238" i="2"/>
  <c r="F239" i="2"/>
  <c r="F240" i="2"/>
  <c r="F241" i="2"/>
  <c r="F429" i="2"/>
  <c r="F445" i="2"/>
  <c r="F225" i="2"/>
  <c r="F237" i="2"/>
  <c r="F224" i="2"/>
  <c r="F234" i="2"/>
  <c r="F446" i="2"/>
  <c r="F444" i="2"/>
  <c r="F340" i="2"/>
  <c r="G340" i="2" s="1"/>
  <c r="F304" i="2"/>
  <c r="F303" i="2"/>
  <c r="F302" i="2"/>
  <c r="F301" i="2"/>
  <c r="F300" i="2"/>
  <c r="F299" i="2"/>
  <c r="F298" i="2"/>
  <c r="F296" i="2"/>
  <c r="F295" i="2"/>
  <c r="F294" i="2"/>
  <c r="F293" i="2"/>
  <c r="F292" i="2"/>
  <c r="F291" i="2"/>
  <c r="F290" i="2"/>
  <c r="F289" i="2"/>
  <c r="F288" i="2"/>
  <c r="F287" i="2"/>
  <c r="F286" i="2"/>
  <c r="F282" i="2"/>
  <c r="F270" i="2"/>
  <c r="F269" i="2"/>
  <c r="F266" i="2"/>
  <c r="F265" i="2"/>
  <c r="F249" i="2"/>
  <c r="F247" i="2"/>
  <c r="F236" i="2"/>
  <c r="F235" i="2"/>
  <c r="F233" i="2"/>
  <c r="F232" i="2"/>
  <c r="F231" i="2"/>
  <c r="F230" i="2"/>
  <c r="F229" i="2"/>
  <c r="F228" i="2"/>
  <c r="F227" i="2"/>
  <c r="F226" i="2"/>
  <c r="F223" i="2"/>
  <c r="F222" i="2"/>
  <c r="F221" i="2"/>
  <c r="F219" i="2"/>
  <c r="F218" i="2"/>
  <c r="F217" i="2"/>
  <c r="F216" i="2"/>
  <c r="F215" i="2"/>
  <c r="F214" i="2"/>
  <c r="F213" i="2"/>
  <c r="F212" i="2"/>
  <c r="F209" i="2"/>
  <c r="F208" i="2"/>
  <c r="F207" i="2"/>
  <c r="F206" i="2"/>
  <c r="F205" i="2"/>
  <c r="F204" i="2"/>
  <c r="F203" i="2"/>
  <c r="F202" i="2"/>
  <c r="F201" i="2"/>
  <c r="F200" i="2"/>
  <c r="F199" i="2"/>
  <c r="F198" i="2"/>
  <c r="F197" i="2"/>
  <c r="F196" i="2"/>
  <c r="F195" i="2"/>
  <c r="F194" i="2"/>
  <c r="F192" i="2"/>
  <c r="F191" i="2"/>
  <c r="F190" i="2"/>
  <c r="F187" i="2"/>
  <c r="F184" i="2"/>
  <c r="F183" i="2"/>
  <c r="F182" i="2"/>
  <c r="F181" i="2"/>
  <c r="F175" i="2"/>
  <c r="F173" i="2"/>
  <c r="F167" i="2"/>
  <c r="F164" i="2"/>
  <c r="F162" i="2"/>
  <c r="F161" i="2"/>
  <c r="F156" i="2"/>
  <c r="F251" i="2"/>
  <c r="F447" i="2"/>
  <c r="F385" i="2"/>
  <c r="F413" i="2"/>
  <c r="F428" i="2"/>
  <c r="G428" i="2" s="1"/>
  <c r="F432" i="2"/>
  <c r="F436" i="2"/>
  <c r="F440" i="2"/>
  <c r="F386" i="2"/>
  <c r="F414" i="2"/>
  <c r="G414" i="2" s="1"/>
  <c r="F433" i="2"/>
  <c r="F437" i="2"/>
  <c r="F441" i="2"/>
  <c r="F430" i="2"/>
  <c r="F398" i="2"/>
  <c r="F382" i="2"/>
  <c r="F400" i="2"/>
  <c r="G400" i="2" s="1"/>
  <c r="F420" i="2"/>
  <c r="G420" i="2" s="1"/>
  <c r="F434" i="2"/>
  <c r="F438" i="2"/>
  <c r="F442" i="2"/>
  <c r="F427" i="2"/>
  <c r="G427" i="2" s="1"/>
  <c r="F435" i="2"/>
  <c r="F439" i="2"/>
  <c r="F63" i="2"/>
  <c r="F98" i="2"/>
  <c r="F60" i="2"/>
  <c r="G60" i="2" s="1"/>
  <c r="F29" i="2"/>
  <c r="G29" i="2" s="1"/>
  <c r="F75" i="2"/>
  <c r="F105" i="2"/>
  <c r="F37" i="2"/>
  <c r="F31" i="2"/>
  <c r="G31" i="2" s="1"/>
  <c r="F71" i="2"/>
  <c r="G71" i="2" s="1"/>
  <c r="F107" i="2"/>
  <c r="F69" i="2"/>
  <c r="G69" i="2" s="1"/>
  <c r="F61" i="2"/>
  <c r="F64" i="2"/>
  <c r="G64" i="2" s="1"/>
  <c r="F23" i="2"/>
  <c r="G23" i="2" s="1"/>
  <c r="F46" i="2"/>
  <c r="F44" i="2"/>
  <c r="G44" i="2" s="1"/>
  <c r="F106" i="2"/>
  <c r="F57" i="2"/>
  <c r="G57" i="2" s="1"/>
  <c r="F99" i="2"/>
  <c r="F70" i="2"/>
  <c r="G70" i="2" s="1"/>
  <c r="F103" i="2"/>
  <c r="G103" i="2" s="1"/>
  <c r="F52" i="2"/>
  <c r="F74" i="2"/>
  <c r="G74" i="2" s="1"/>
  <c r="F104" i="2"/>
  <c r="F68" i="2"/>
  <c r="G68" i="2" s="1"/>
  <c r="F38" i="2"/>
  <c r="G38" i="2" s="1"/>
  <c r="F117" i="2"/>
  <c r="F123" i="2"/>
  <c r="F384" i="2"/>
  <c r="F399" i="2"/>
  <c r="G399" i="2" s="1"/>
  <c r="G246" i="2" l="1"/>
  <c r="G242" i="2"/>
  <c r="E248" i="2"/>
  <c r="F242" i="2"/>
  <c r="F246" i="2"/>
  <c r="F388" i="2"/>
  <c r="F245" i="2"/>
  <c r="F81" i="2"/>
  <c r="G81" i="2" s="1"/>
  <c r="F311" i="2"/>
  <c r="G311" i="2" s="1"/>
  <c r="F108" i="2"/>
  <c r="F406" i="2"/>
  <c r="G406" i="2" s="1"/>
  <c r="F305" i="2"/>
  <c r="G305" i="2" s="1"/>
  <c r="F376" i="2"/>
  <c r="F87" i="2"/>
  <c r="F95" i="2"/>
  <c r="F89" i="2"/>
  <c r="F72" i="2"/>
  <c r="G72" i="2" s="1"/>
  <c r="F56" i="2"/>
  <c r="G56" i="2" s="1"/>
  <c r="G248" i="2" l="1"/>
  <c r="F155" i="2"/>
  <c r="E53" i="2"/>
  <c r="F248" i="2"/>
  <c r="F375" i="2"/>
  <c r="F55" i="2"/>
  <c r="G55" i="2" s="1"/>
  <c r="E373" i="2" l="1"/>
  <c r="F374" i="2"/>
  <c r="G374" i="2" s="1"/>
  <c r="F53" i="2"/>
  <c r="G53" i="2" s="1"/>
  <c r="F373" i="2" l="1"/>
  <c r="G373" i="2" s="1"/>
  <c r="F211" i="2" l="1"/>
  <c r="F210" i="2" l="1"/>
  <c r="E527" i="2"/>
  <c r="G243" i="2" l="1"/>
  <c r="E250" i="2"/>
  <c r="F243" i="2"/>
  <c r="E244" i="2"/>
  <c r="G244" i="2" l="1"/>
  <c r="G250" i="2"/>
  <c r="F250" i="2"/>
  <c r="F244" i="2"/>
  <c r="G252" i="2" l="1"/>
  <c r="F252" i="2"/>
  <c r="F132" i="2" l="1"/>
  <c r="F147" i="2" l="1"/>
  <c r="F130" i="2" l="1"/>
  <c r="G130" i="2" s="1"/>
  <c r="F138" i="2"/>
  <c r="F124" i="2" l="1"/>
  <c r="G124" i="2" s="1"/>
  <c r="F153" i="2"/>
  <c r="F157" i="2" l="1"/>
  <c r="F254" i="2" l="1"/>
  <c r="F297" i="2"/>
  <c r="F281" i="2" l="1"/>
  <c r="F283" i="2"/>
  <c r="E62" i="2"/>
  <c r="F67" i="2"/>
  <c r="F76" i="2" l="1"/>
  <c r="F73" i="2"/>
  <c r="G73" i="2" s="1"/>
  <c r="F62" i="2"/>
  <c r="G62" i="2" s="1"/>
  <c r="F102" i="2"/>
  <c r="E97" i="2"/>
  <c r="F97" i="2" s="1"/>
  <c r="F96" i="2" l="1"/>
  <c r="G96" i="2" s="1"/>
  <c r="E139" i="2" l="1"/>
  <c r="E158" i="2" s="1"/>
  <c r="F109" i="2"/>
  <c r="G109" i="2" s="1"/>
  <c r="F139" i="2" l="1"/>
  <c r="G139" i="2" s="1"/>
  <c r="F115" i="2"/>
  <c r="G115" i="2" s="1"/>
  <c r="F145" i="2"/>
  <c r="G145" i="2" s="1"/>
  <c r="E165" i="2"/>
  <c r="F165" i="2" s="1"/>
  <c r="F158" i="2"/>
  <c r="E154" i="2"/>
  <c r="F154" i="2" s="1"/>
  <c r="G154" i="2" s="1"/>
</calcChain>
</file>

<file path=xl/sharedStrings.xml><?xml version="1.0" encoding="utf-8"?>
<sst xmlns="http://schemas.openxmlformats.org/spreadsheetml/2006/main" count="2519" uniqueCount="754">
  <si>
    <t>к приказу Минэнерго России</t>
  </si>
  <si>
    <t>от « 25 » апреля 2018 г. № 320</t>
  </si>
  <si>
    <t xml:space="preserve">                          полное наименование субъекта электроэнергетики</t>
  </si>
  <si>
    <t xml:space="preserve">    реквизиты решения органа исполнительной власти, утвердившего инвестиционную программу</t>
  </si>
  <si>
    <t xml:space="preserve">1. Финансово-экономическая модель деятельности субъекта электроэнергетики </t>
  </si>
  <si>
    <t>№ п/п</t>
  </si>
  <si>
    <t>Показатель</t>
  </si>
  <si>
    <t>Ед. изм.</t>
  </si>
  <si>
    <t>Отклонение от плановых значений по итогам отчетного периода</t>
  </si>
  <si>
    <t>Причины отклонений</t>
  </si>
  <si>
    <t xml:space="preserve">План </t>
  </si>
  <si>
    <t>Факт</t>
  </si>
  <si>
    <t>в ед. измерений</t>
  </si>
  <si>
    <t>в процентах, %</t>
  </si>
  <si>
    <t>6</t>
  </si>
  <si>
    <t>БЮДЖЕТ ДОХОДОВ И РАСХОДОВ</t>
  </si>
  <si>
    <t>I</t>
  </si>
  <si>
    <t>Выручка от реализации товаров (работ, услуг) всего, в том числе*:</t>
  </si>
  <si>
    <t>млн. рублей</t>
  </si>
  <si>
    <t>1.1</t>
  </si>
  <si>
    <t xml:space="preserve">Производство и поставка электрической энергии и мощности всего, в том числе: </t>
  </si>
  <si>
    <t>1.1.1</t>
  </si>
  <si>
    <t>производство и поставка электрической энергии на оптовом рынке электрической энергии и мощности</t>
  </si>
  <si>
    <t>1.1.2</t>
  </si>
  <si>
    <t>производство и поставка электрической мощности на оптовом рынке электрической энергии и мощности</t>
  </si>
  <si>
    <t>1.1.3</t>
  </si>
  <si>
    <t>производство и поставка электрической энергии (мощности) на розничных рынках электрической энергии</t>
  </si>
  <si>
    <t>1.2</t>
  </si>
  <si>
    <t>Производство и поставка тепловой энергии (мощности)</t>
  </si>
  <si>
    <t>1.3</t>
  </si>
  <si>
    <t>Оказание услуг по передаче электрической энергии</t>
  </si>
  <si>
    <t>1.4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</si>
  <si>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</si>
  <si>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</si>
  <si>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</si>
  <si>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</si>
  <si>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</si>
  <si>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</si>
  <si>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</si>
  <si>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</si>
  <si>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</si>
  <si>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</si>
  <si>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 xml:space="preserve">в части управления технологическими режимами </t>
  </si>
  <si>
    <t>1.8.2</t>
  </si>
  <si>
    <t>в части обеспечения надежности</t>
  </si>
  <si>
    <t>1.9</t>
  </si>
  <si>
    <t>Прочая деятельность</t>
  </si>
  <si>
    <t>II</t>
  </si>
  <si>
    <t>Себестоимость товаров (работ, услуг), коммерческие и управленческие расходы всего, в том числе:</t>
  </si>
  <si>
    <t>2.1</t>
  </si>
  <si>
    <t>2.1.1</t>
  </si>
  <si>
    <t>2.1.2</t>
  </si>
  <si>
    <t>2.1.3</t>
  </si>
  <si>
    <t>2.2</t>
  </si>
  <si>
    <t>2.3</t>
  </si>
  <si>
    <t>2.4</t>
  </si>
  <si>
    <t>2.5</t>
  </si>
  <si>
    <t>2.6</t>
  </si>
  <si>
    <t>2.7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</si>
  <si>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</si>
  <si>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</si>
  <si>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</si>
  <si>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</si>
  <si>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</si>
  <si>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</si>
  <si>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</si>
  <si>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</si>
  <si>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</si>
  <si>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</si>
  <si>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</si>
  <si>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</si>
  <si>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</si>
  <si>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</si>
  <si>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</si>
  <si>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</si>
  <si>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</si>
  <si>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</si>
  <si>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</si>
  <si>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</si>
  <si>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</si>
  <si>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</si>
  <si>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</si>
  <si>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</si>
  <si>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</si>
  <si>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</si>
  <si>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</si>
  <si>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</si>
  <si>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</si>
  <si>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</si>
  <si>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</si>
  <si>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</si>
  <si>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</si>
  <si>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</si>
  <si>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</si>
  <si>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</si>
  <si>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</si>
  <si>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2.5.1</t>
  </si>
  <si>
    <t>налог на имущество организации</t>
  </si>
  <si>
    <t>2.5.2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</si>
  <si>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</si>
  <si>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</si>
  <si>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</si>
  <si>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</si>
  <si>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</si>
  <si>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</si>
  <si>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</si>
  <si>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</si>
  <si>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</si>
  <si>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</si>
  <si>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</si>
  <si>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</si>
  <si>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</si>
  <si>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</si>
  <si>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</si>
  <si>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</si>
  <si>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</si>
  <si>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</si>
  <si>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</si>
  <si>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</si>
  <si>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</si>
  <si>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</si>
  <si>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</si>
  <si>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</si>
  <si>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</si>
  <si>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</si>
  <si>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</si>
  <si>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</si>
  <si>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</si>
  <si>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</si>
  <si>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</si>
  <si>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</si>
  <si>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</si>
  <si>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</si>
  <si>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</si>
  <si>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4.1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</si>
  <si>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</si>
  <si>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</si>
  <si>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</si>
  <si>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</si>
  <si>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</si>
  <si>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</si>
  <si>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</si>
  <si>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</si>
  <si>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</si>
  <si>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</si>
  <si>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</si>
  <si>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</si>
  <si>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</si>
  <si>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</si>
  <si>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</si>
  <si>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</si>
  <si>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</si>
  <si>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</si>
  <si>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</si>
  <si>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</si>
  <si>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</si>
  <si>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</si>
  <si>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</si>
  <si>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</si>
  <si>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5.1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</si>
  <si>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</si>
  <si>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</si>
  <si>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</si>
  <si>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</si>
  <si>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5.2</t>
  </si>
  <si>
    <t>5.3</t>
  </si>
  <si>
    <t>5.4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</si>
  <si>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</si>
  <si>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</si>
  <si>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</si>
  <si>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</si>
  <si>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</si>
  <si>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</si>
  <si>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</si>
  <si>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</si>
  <si>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</si>
  <si>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</t>
  </si>
  <si>
    <t>6.1.1</t>
  </si>
  <si>
    <t>6.1.2</t>
  </si>
  <si>
    <t>6.1.3</t>
  </si>
  <si>
    <t>6.2</t>
  </si>
  <si>
    <t>Производство и поставка тепловой энергии (мощности);</t>
  </si>
  <si>
    <t>6.3</t>
  </si>
  <si>
    <t>Оказание услуг по передаче электрической энергии;</t>
  </si>
  <si>
    <t>6.4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</si>
  <si>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</si>
  <si>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</si>
  <si>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</si>
  <si>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</si>
  <si>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</si>
  <si>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</si>
  <si>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</si>
  <si>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</si>
  <si>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</si>
  <si>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</si>
  <si>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</si>
  <si>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</si>
  <si>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</si>
  <si>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</si>
  <si>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</si>
  <si>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</t>
  </si>
  <si>
    <t>7.1.1</t>
  </si>
  <si>
    <t>7.1.2</t>
  </si>
  <si>
    <t>7.1.3</t>
  </si>
  <si>
    <t>7.2</t>
  </si>
  <si>
    <t>7.3</t>
  </si>
  <si>
    <t>7.4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</si>
  <si>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</si>
  <si>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</si>
  <si>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</si>
  <si>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</si>
  <si>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</si>
  <si>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</si>
  <si>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</si>
  <si>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</si>
  <si>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</si>
  <si>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8.1</t>
  </si>
  <si>
    <t>На инвестиции</t>
  </si>
  <si>
    <t>8.2</t>
  </si>
  <si>
    <t>Резервный фонд</t>
  </si>
  <si>
    <t>8.3</t>
  </si>
  <si>
    <t>Выплата дивидендов</t>
  </si>
  <si>
    <t>8.4</t>
  </si>
  <si>
    <t>Остаток на развитие</t>
  </si>
  <si>
    <t>IX</t>
  </si>
  <si>
    <t>-</t>
  </si>
  <si>
    <t>9.1</t>
  </si>
  <si>
    <t>Прибыль до налогообложения без учета процентов к уплате и амортизации (строкаV + строка 4.2.2 + строка II.IV)</t>
  </si>
  <si>
    <t>9.2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</si>
  <si>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</si>
  <si>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</si>
  <si>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</si>
  <si>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9.3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</si>
  <si>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</si>
  <si>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</si>
  <si>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</si>
  <si>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9.4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</si>
  <si>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</si>
  <si>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</si>
  <si>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</si>
  <si>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</si>
  <si>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</t>
  </si>
  <si>
    <t>10.1.1</t>
  </si>
  <si>
    <t>10.1.2</t>
  </si>
  <si>
    <t>10.1.3</t>
  </si>
  <si>
    <t>10.2</t>
  </si>
  <si>
    <t>10.3</t>
  </si>
  <si>
    <t>10.4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</si>
  <si>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</si>
  <si>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</si>
  <si>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</si>
  <si>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</si>
  <si>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</si>
  <si>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</si>
  <si>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</si>
  <si>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</si>
  <si>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</si>
  <si>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</si>
  <si>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</si>
  <si>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</si>
  <si>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</si>
  <si>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</si>
  <si>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</si>
  <si>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</si>
  <si>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</si>
  <si>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</si>
  <si>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</si>
  <si>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</si>
  <si>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</si>
  <si>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</si>
  <si>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</si>
  <si>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</si>
  <si>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</si>
  <si>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</si>
  <si>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</si>
  <si>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</si>
  <si>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</si>
  <si>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</si>
  <si>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</si>
  <si>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</si>
  <si>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</si>
  <si>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</si>
  <si>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</si>
  <si>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</si>
  <si>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</si>
  <si>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</si>
  <si>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</si>
  <si>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</si>
  <si>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</si>
  <si>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</si>
  <si>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</si>
  <si>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</si>
  <si>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</si>
  <si>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</si>
  <si>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</si>
  <si>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</si>
  <si>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</si>
  <si>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</si>
  <si>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</si>
  <si>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</si>
  <si>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</si>
  <si>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</si>
  <si>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</si>
  <si>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</si>
  <si>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</si>
  <si>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</si>
  <si>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средства федерального бюджета</t>
  </si>
  <si>
    <t>12.2.1.2</t>
  </si>
  <si>
    <t>средства консолидированного бюджета субъекта Российской Федерации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</si>
  <si>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</si>
  <si>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</si>
  <si>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</si>
  <si>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</si>
  <si>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</si>
  <si>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</si>
  <si>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</si>
  <si>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</si>
  <si>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</si>
  <si>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</si>
  <si>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</si>
  <si>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</si>
  <si>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</si>
  <si>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</si>
  <si>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</si>
  <si>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</si>
  <si>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</si>
  <si>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</si>
  <si>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</si>
  <si>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</si>
  <si>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</si>
  <si>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</si>
  <si>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</si>
  <si>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</si>
  <si>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</si>
  <si>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</si>
  <si>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</si>
  <si>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</si>
  <si>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</si>
  <si>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</si>
  <si>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</si>
  <si>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</si>
  <si>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</si>
  <si>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</si>
  <si>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</si>
  <si>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</si>
  <si>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</si>
  <si>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</si>
  <si>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</si>
  <si>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</si>
  <si>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</si>
  <si>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</si>
  <si>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</si>
  <si>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</si>
  <si>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</si>
  <si>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</si>
  <si>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</si>
  <si>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</si>
  <si>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</si>
  <si>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</si>
  <si>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</si>
  <si>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</si>
  <si>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</si>
  <si>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</si>
  <si>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</si>
  <si>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</si>
  <si>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</si>
  <si>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</si>
  <si>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</si>
  <si>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</si>
  <si>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</si>
  <si>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</si>
  <si>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</si>
  <si>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</si>
  <si>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</si>
  <si>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</si>
  <si>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</si>
  <si>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</si>
  <si>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</si>
  <si>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</si>
  <si>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</si>
  <si>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</si>
  <si>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</si>
  <si>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</si>
  <si>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</si>
  <si>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</si>
  <si>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</si>
  <si>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</si>
  <si>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</si>
  <si>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</si>
  <si>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</si>
  <si>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</si>
  <si>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</si>
  <si>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</si>
  <si>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</si>
  <si>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</si>
  <si>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</si>
  <si>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</si>
  <si>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</si>
  <si>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</si>
  <si>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</si>
  <si>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</si>
  <si>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</si>
  <si>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</si>
  <si>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</si>
  <si>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</si>
  <si>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</si>
  <si>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</si>
  <si>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</si>
  <si>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оказание услуг по передаче электрической энергии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</si>
  <si>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</si>
  <si>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</si>
  <si>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</si>
  <si>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</si>
  <si>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</si>
  <si>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</si>
  <si>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</si>
  <si>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23.1.7</t>
  </si>
  <si>
    <t>реализация электрической энергии и мощности</t>
  </si>
  <si>
    <t>23.1.6.а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</si>
  <si>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</si>
  <si>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</si>
  <si>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</si>
  <si>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</si>
  <si>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</si>
  <si>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</si>
  <si>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</si>
  <si>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</si>
  <si>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</si>
  <si>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</si>
  <si>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</si>
  <si>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</si>
  <si>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</si>
  <si>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</si>
  <si>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</si>
  <si>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</si>
  <si>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</si>
  <si>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</si>
  <si>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</si>
  <si>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</si>
  <si>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</si>
  <si>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</si>
  <si>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</si>
  <si>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</si>
  <si>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</si>
  <si>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</si>
  <si>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</si>
  <si>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</si>
  <si>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</si>
  <si>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</si>
  <si>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</si>
  <si>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</si>
  <si>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</si>
  <si>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</si>
  <si>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</si>
  <si>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</si>
  <si>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</si>
  <si>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</si>
  <si>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</si>
  <si>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</si>
  <si>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</si>
  <si>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</si>
  <si>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</si>
  <si>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</si>
  <si>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</si>
  <si>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</si>
  <si>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</si>
  <si>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%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</si>
  <si>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</si>
  <si>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</si>
  <si>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</si>
  <si>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</si>
  <si>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</si>
  <si>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</si>
  <si>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</si>
  <si>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</si>
  <si>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</si>
  <si>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</si>
  <si>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</si>
  <si>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</si>
  <si>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</si>
  <si>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</si>
  <si>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</si>
  <si>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</si>
  <si>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</si>
  <si>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</si>
  <si>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</si>
  <si>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</si>
  <si>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</si>
  <si>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</si>
  <si>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</si>
  <si>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</si>
  <si>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</si>
  <si>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x</t>
  </si>
  <si>
    <t>24.1</t>
  </si>
  <si>
    <t>Установленная электрическая мощность</t>
  </si>
  <si>
    <t>МВт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</si>
  <si>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</si>
  <si>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</si>
  <si>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</si>
  <si>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</si>
  <si>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</si>
  <si>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</si>
  <si>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</si>
  <si>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</si>
  <si>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</si>
  <si>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</si>
  <si>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</si>
  <si>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</si>
  <si>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</si>
  <si>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</si>
  <si>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</si>
  <si>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</si>
  <si>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</si>
  <si>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</si>
  <si>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</si>
  <si>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</si>
  <si>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</si>
  <si>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</si>
  <si>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</si>
  <si>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</si>
  <si>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</si>
  <si>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</si>
  <si>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</si>
  <si>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</si>
  <si>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</si>
  <si>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</si>
  <si>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</si>
  <si>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</si>
  <si>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</si>
  <si>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</si>
  <si>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</si>
  <si>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</si>
  <si>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</si>
  <si>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</si>
  <si>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</si>
  <si>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</si>
  <si>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</si>
  <si>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</si>
  <si>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</si>
  <si>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</si>
  <si>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</si>
  <si>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</si>
  <si>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</si>
  <si>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</si>
  <si>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</si>
  <si>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</si>
  <si>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</si>
  <si>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</si>
  <si>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</si>
  <si>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</si>
  <si>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</si>
  <si>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</si>
  <si>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</si>
  <si>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</si>
  <si>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</si>
  <si>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</si>
  <si>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</si>
  <si>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</si>
  <si>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</si>
  <si>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</si>
  <si>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</si>
  <si>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</si>
  <si>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</si>
  <si>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</si>
  <si>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</si>
  <si>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</si>
  <si>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</si>
  <si>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</si>
  <si>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</si>
  <si>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</si>
  <si>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</si>
  <si>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</si>
  <si>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</si>
  <si>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</si>
  <si>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</si>
  <si>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</si>
  <si>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</si>
  <si>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</si>
  <si>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</si>
  <si>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</si>
  <si>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</si>
  <si>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</si>
  <si>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</si>
  <si>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</si>
  <si>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>чел.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</si>
  <si>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</si>
  <si>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</si>
  <si>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</si>
  <si>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Прибыль, направляемая на инвестиции, в том числе:</t>
  </si>
  <si>
    <t>полученная от реализации продукции и оказанных услуг по регулируемым ценам (тарифам):</t>
  </si>
  <si>
    <t>1.1.1.1</t>
  </si>
  <si>
    <t>производства и поставки электрической энергии и мощности</t>
  </si>
  <si>
    <t>1.1.1.1.1</t>
  </si>
  <si>
    <t>1.1.1.1.2</t>
  </si>
  <si>
    <t>1.1.1.1.3</t>
  </si>
  <si>
    <t>1.1.1.2</t>
  </si>
  <si>
    <t>производства и поставки тепловой энергии (мощности)</t>
  </si>
  <si>
    <t>1.1.1.3</t>
  </si>
  <si>
    <t>оказания услуг по передаче электрической энергии</t>
  </si>
  <si>
    <t>1.1.1.4</t>
  </si>
  <si>
    <t>оказания услуг по передаче тепловой энергии, теплоносителя</t>
  </si>
  <si>
    <t>1.1.1.5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</si>
  <si>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</si>
  <si>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</si>
  <si>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</si>
  <si>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</si>
  <si>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</si>
  <si>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</si>
  <si>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от технологического присоединения потребителей</t>
  </si>
  <si>
    <t>1.1.1.5.2.а</t>
  </si>
  <si>
    <t>1.1.1.6</t>
  </si>
  <si>
    <t>реализации электрической энергии и мощности</t>
  </si>
  <si>
    <t>1.1.1.7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</si>
  <si>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</si>
  <si>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</si>
  <si>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</si>
  <si>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</si>
  <si>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</si>
  <si>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</si>
  <si>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</si>
  <si>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</si>
  <si>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</si>
  <si>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</si>
  <si>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1.2.1</t>
  </si>
  <si>
    <t>текущая амортизация, учтенная в ценах (тарифах) всего, в том числе:</t>
  </si>
  <si>
    <t>1.2.1.1</t>
  </si>
  <si>
    <t>производство и поставка электрической энергии и мощности</t>
  </si>
  <si>
    <t>1.2.1.1.1</t>
  </si>
  <si>
    <t>1.2.1.1.2</t>
  </si>
  <si>
    <t>1.2.1.1.3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</si>
  <si>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</si>
  <si>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</si>
  <si>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</si>
  <si>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</si>
  <si>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</si>
  <si>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</si>
  <si>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</si>
  <si>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</si>
  <si>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</si>
  <si>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прочая текущая амортизация</t>
  </si>
  <si>
    <t>1.2.3</t>
  </si>
  <si>
    <t>недоиспользованная амортизация прошлых лет всего, в том числе:</t>
  </si>
  <si>
    <t>1.2.3.1</t>
  </si>
  <si>
    <t>1.2.3.1.1</t>
  </si>
  <si>
    <t>1.2.3.1.2.</t>
  </si>
  <si>
    <t>1.2.3.1.2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</si>
  <si>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</si>
  <si>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</si>
  <si>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</si>
  <si>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</si>
  <si>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</si>
  <si>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</si>
  <si>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</si>
  <si>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</si>
  <si>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Возврат налога на добавленную стоимость****</t>
  </si>
  <si>
    <t>Прочие собственные средства всего, в том числе:</t>
  </si>
  <si>
    <t>1.4.1</t>
  </si>
  <si>
    <t>средства от эмиссии акций</t>
  </si>
  <si>
    <t>1.4.2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</si>
  <si>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</si>
  <si>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</si>
  <si>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</si>
  <si>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</si>
  <si>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Вексели</t>
  </si>
  <si>
    <t>Займы организаций</t>
  </si>
  <si>
    <t>Бюджетное финансирование</t>
  </si>
  <si>
    <t>2.5.1.1</t>
  </si>
  <si>
    <t>в том числе средства федерального бюджета, недоиспользованные в прошлых периодах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</si>
  <si>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</si>
  <si>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</si>
  <si>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Использование лизинга</t>
  </si>
  <si>
    <t>Прочие привлеченные средства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</si>
  <si>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</si>
  <si>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</si>
  <si>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</si>
  <si>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</si>
  <si>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</si>
  <si>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</si>
  <si>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</si>
  <si>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</si>
  <si>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</si>
  <si>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</si>
  <si>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</si>
  <si>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</si>
  <si>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</si>
  <si>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</si>
  <si>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</si>
  <si>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</si>
  <si>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</si>
  <si>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</si>
  <si>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Субъект Российской Федерации: Пермский край</t>
  </si>
  <si>
    <t>нд</t>
  </si>
  <si>
    <t>векселя</t>
  </si>
  <si>
    <t>Рост доходов от размещения свободных денежных средств</t>
  </si>
  <si>
    <t>Создание резервов по сомнительным долгам по причине нарушения контрагентами платежной дисциплины</t>
  </si>
  <si>
    <t>Рост налога по причине роста прибыли до налогообложения</t>
  </si>
  <si>
    <t>Рост авансов полученных в связи с поступлением авансов по вновь заключенным договорам</t>
  </si>
  <si>
    <t>Рост прибыли в результате роста выручки от оказания услуг по передаче электроэнергии</t>
  </si>
  <si>
    <t>Причины отклонений описаны ниже отдельно по видам деятельности</t>
  </si>
  <si>
    <t>Причины отклонений описаны ниже отдельно по статьям</t>
  </si>
  <si>
    <t>Увеличение прибыли за счет отражения доходов от переоценки финансовых активов</t>
  </si>
  <si>
    <t xml:space="preserve"> Изменение фактической чистой прибыли относительно плановой</t>
  </si>
  <si>
    <t>Финансирование деятельности по технологическому присоединению в основном объектов нового строительства заявителей льготной категории до 150 КВт</t>
  </si>
  <si>
    <t>Поступление авансов по вновь заключенным договорам</t>
  </si>
  <si>
    <t>Рост оплаты обусловлен ростом начислений по налогу на прибыль</t>
  </si>
  <si>
    <t>Снижение выручки от ТП и  увеличение себестоимости от ТП</t>
  </si>
  <si>
    <t>Расчет налога проведен с учетом снижения выручки от технологического присоединения, увеличения себестоимости от ТП</t>
  </si>
  <si>
    <t>Финансирование мероприятий в интересах заявителей по общей и индивидуальной плате</t>
  </si>
  <si>
    <t>Рост выручки от оказания услуг по передаче электроэнергии</t>
  </si>
  <si>
    <t>Нарушение договорных обязательств контрагентами</t>
  </si>
  <si>
    <t>Снижение объема долгового портфеля</t>
  </si>
  <si>
    <t xml:space="preserve">Изменение структуры затрат по вновь заключаемым договорам ЛТП до 150 кВт. Увеличение объёмов нового строительства и снижение объёмов реконструкции сетей. </t>
  </si>
  <si>
    <t>Оплата НДС и налога на прибыль больше плана по итогам финансового результата</t>
  </si>
  <si>
    <t>Снижение объемов работ по нетарифным услугам</t>
  </si>
  <si>
    <t>Заключение новых договоров аренды</t>
  </si>
  <si>
    <t>Рост поступлений от операционной деятельности</t>
  </si>
  <si>
    <t>Рост задолженности связан с увеличением ДЗ по прочей деятельности и тех присоединению</t>
  </si>
  <si>
    <t>Увеличение выручки, полученных авансов по вновь заключенным договорам ТП и выносам линий</t>
  </si>
  <si>
    <t>Приложение № 9</t>
  </si>
  <si>
    <t>Форма 9. Отчет об исполнении финансового плана субъекта электроэнергетики</t>
  </si>
  <si>
    <t xml:space="preserve">                    Год раскрытия (предоставления) информации: 2024 год</t>
  </si>
  <si>
    <t>Инвестиционная программа Пермского краевого государственного унитарного предприятия "Краевые электрические сети"</t>
  </si>
  <si>
    <t>Утвержденные плановые значения показателей приведены в соответствии с приказом Министерства тарифного регулирования и энергетики Пермского края № 46-02-41-31 от 31.10.2022 г.</t>
  </si>
  <si>
    <t>Отклонение вызвано отсутствием корректировки ИПР на 2023 год в рамках принятого на 2023 год тарифно-балансового решения для Предприятия</t>
  </si>
  <si>
    <t>Отклонение вызвано отсуствием в утвержденном финансовом плане Предприятия на 2023 год планов по реализации договоров ТП и их фактической реализацией в 2023 году</t>
  </si>
  <si>
    <t>Отклонение вызвано отсутствием в утержденном финансовом плане Предприятия планов по реализации прочих видов деятельности, фактические оказанные в 2023 году</t>
  </si>
  <si>
    <t>Отклонение вызвано сокращением расходов на оплату услуг по технологическим потерям в связи с реализацией мерпоряитий по снижению потреь на Предприятии</t>
  </si>
  <si>
    <t>Фактическая реализация мероприятий по догворам технологического присоединения не учтенная при утверждении финансового плана Предприятию</t>
  </si>
  <si>
    <t>В финансовом плане Предприятия не учетны объемы покупной энергии для арендованного электросетевого имущества, объемы по вновь принятым на праве хозяйственного ведения электросетевым объектам, в том числе с присоединением к сетям ФСК</t>
  </si>
  <si>
    <t>Отклонение связано с изменением состава основных средств в рамках закрепления за предприятием на праве хозяцственного ведения электросетевых объектов Кунгурского муниципального округа, ПС 110/10 кВ Жигули, а также прочих объектов</t>
  </si>
  <si>
    <t>Отклонение связано с принтием в штат персонала для цели обслуживания закрепленных на праве хоз.ведения электросетевых объектов</t>
  </si>
  <si>
    <t>Отклонение связано с реализацей мероприятий по обсулуживанию арендованных электросетевых объектов</t>
  </si>
  <si>
    <t>Отклонение связано с изменением состава имущества Предприятия, по которому производится начисление налога</t>
  </si>
  <si>
    <t>Отклонение связано с заключение договоров аренды электросетевого имущества и договоров аренды помещений для размещения персонала, осуществляющего эксплуатацию электросетевого имуцщества</t>
  </si>
  <si>
    <t>Изменение объема полезного отпуска в результате увеличения имущества Предприятия</t>
  </si>
  <si>
    <t>Реализация прочих нетарифных услуг</t>
  </si>
  <si>
    <t>Реализация мероприятий по ТП не учтенных при утверждении преокта корерктировки ИПР</t>
  </si>
  <si>
    <t>Реализация прочих нетарифых услуг</t>
  </si>
  <si>
    <t>Отражение доходов от реализации ТПМ и определение величины оценочных обязательств по оплате труда персонала</t>
  </si>
  <si>
    <t>Отражение выбытия ТС по решению учредителя Предприятия, отражение расходов по уплате страховых взносов в рамках коллективного договора, расход поуслугам банка, услугам нотариуса</t>
  </si>
  <si>
    <t>Финансовым планом Предприятия в армках утверждения корректировки Ипр не были утверждены значения по данному показателю</t>
  </si>
  <si>
    <t>Создание резерва на основании п.13 Устава Предприятия</t>
  </si>
  <si>
    <t>Запланированное в плане финансово-хозяйстенной деятельности перечисление в бюджет Пермского края</t>
  </si>
  <si>
    <t>Перенос оплат за поставленное ОНМ с учетом срока оплаты по договору от даты предъявления первичных учетных документов</t>
  </si>
  <si>
    <t>Перенос оплат по сроку предъявлений первичных учетных документов в соответствии со сроками по договорам</t>
  </si>
  <si>
    <t>Детализация представлена по каждому разделу в отдельности</t>
  </si>
  <si>
    <t>Кредитные средства в деятельности предприятия не привлекаются, по итогам года получен доход от размещеня временно свободных ДС</t>
  </si>
  <si>
    <t>Поступления от размещения временно свободных денежных средств</t>
  </si>
  <si>
    <t>Увеличение объема полезного отпуска вызвано изменением состава имущества</t>
  </si>
  <si>
    <t>Рост связан с наличием переплаты по авансовому платежу по наголу на прибыль, а также наличием положительного сальдо на счете ЕНП</t>
  </si>
  <si>
    <t>Изменение объема потерь вызвано изменением состава имущества Предприятия</t>
  </si>
  <si>
    <t>Реализация вновь заключенных  договоров технологического присоединения, которые требуют своевременной реализации (срок выполнения мероприятий по договору по льготной категории - 6 месяцев).</t>
  </si>
  <si>
    <t>Реализация внеплановых меропряитий для реализации эксплуатации вновь принятого на праве хозяйственного веденяи имущества</t>
  </si>
  <si>
    <t>Не применяется в качестве источника финансирования ИПР так как не подкреплен поступление ДС на р/с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</si>
</sst>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-* #,##0.00\ _₽_-;\-* #,##0.00\ _₽_-;_-* &quot;-&quot;??\ _₽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#,##0.0"/>
    <numFmt numFmtId="169" formatCode="#,##0.000"/>
    <numFmt numFmtId="170" formatCode="#,##0.000000"/>
  </numFmts>
  <fonts count="36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8"/>
      <name val="Times New Roman"/>
      <family val="1"/>
      <charset val="204"/>
    </font>
    <font>
      <sz val="16"/>
      <name val="Times New Roman"/>
      <family val="1"/>
      <charset val="204"/>
    </font>
    <font>
      <sz val="11"/>
      <name val="Times New Roman CYR"/>
    </font>
    <font>
      <sz val="11"/>
      <name val="Times New Roman"/>
      <family val="1"/>
      <charset val="204"/>
    </font>
    <font>
      <i/>
      <sz val="10"/>
      <name val="Times New Roman CYR"/>
    </font>
    <font>
      <sz val="14"/>
      <name val="Times New Roman CYR"/>
      <charset val="204"/>
    </font>
    <font>
      <i/>
      <sz val="10"/>
      <name val="Times New Roman"/>
      <family val="1"/>
      <charset val="204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9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3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581">
    <xf numFmtId="0" fontId="0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12" borderId="0" applyNumberFormat="0" applyBorder="0" applyAlignment="0" applyProtection="0"/>
    <xf numFmtId="0" fontId="14" fillId="13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5" fillId="0" borderId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9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20" borderId="0" applyNumberFormat="0" applyBorder="0" applyAlignment="0" applyProtection="0"/>
    <xf numFmtId="0" fontId="16" fillId="8" borderId="28" applyNumberFormat="0" applyAlignment="0" applyProtection="0"/>
    <xf numFmtId="0" fontId="17" fillId="21" borderId="29" applyNumberFormat="0" applyAlignment="0" applyProtection="0"/>
    <xf numFmtId="0" fontId="18" fillId="21" borderId="28" applyNumberFormat="0" applyAlignment="0" applyProtection="0"/>
    <xf numFmtId="0" fontId="19" fillId="0" borderId="30" applyNumberFormat="0" applyFill="0" applyAlignment="0" applyProtection="0"/>
    <xf numFmtId="0" fontId="20" fillId="0" borderId="31" applyNumberFormat="0" applyFill="0" applyAlignment="0" applyProtection="0"/>
    <xf numFmtId="0" fontId="21" fillId="0" borderId="32" applyNumberFormat="0" applyFill="0" applyAlignment="0" applyProtection="0"/>
    <xf numFmtId="0" fontId="21" fillId="0" borderId="0" applyNumberFormat="0" applyFill="0" applyBorder="0" applyAlignment="0" applyProtection="0"/>
    <xf numFmtId="0" fontId="22" fillId="0" borderId="33" applyNumberFormat="0" applyFill="0" applyAlignment="0" applyProtection="0"/>
    <xf numFmtId="0" fontId="23" fillId="22" borderId="34" applyNumberFormat="0" applyAlignment="0" applyProtection="0"/>
    <xf numFmtId="0" fontId="24" fillId="0" borderId="0" applyNumberFormat="0" applyFill="0" applyBorder="0" applyAlignment="0" applyProtection="0"/>
    <xf numFmtId="0" fontId="25" fillId="23" borderId="0" applyNumberFormat="0" applyBorder="0" applyAlignment="0" applyProtection="0"/>
    <xf numFmtId="0" fontId="2" fillId="0" borderId="0"/>
    <xf numFmtId="0" fontId="12" fillId="0" borderId="0"/>
    <xf numFmtId="0" fontId="26" fillId="0" borderId="0"/>
    <xf numFmtId="0" fontId="26" fillId="0" borderId="0"/>
    <xf numFmtId="0" fontId="2" fillId="0" borderId="0"/>
    <xf numFmtId="0" fontId="12" fillId="0" borderId="0"/>
    <xf numFmtId="0" fontId="2" fillId="0" borderId="0"/>
    <xf numFmtId="0" fontId="27" fillId="0" borderId="0"/>
    <xf numFmtId="0" fontId="2" fillId="0" borderId="0"/>
    <xf numFmtId="0" fontId="2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9" fillId="4" borderId="0" applyNumberFormat="0" applyBorder="0" applyAlignment="0" applyProtection="0"/>
    <xf numFmtId="0" fontId="30" fillId="0" borderId="0" applyNumberFormat="0" applyFill="0" applyBorder="0" applyAlignment="0" applyProtection="0"/>
    <xf numFmtId="0" fontId="13" fillId="24" borderId="35" applyNumberFormat="0" applyFont="0" applyAlignment="0" applyProtection="0"/>
    <xf numFmtId="9" fontId="1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1" fillId="0" borderId="36" applyNumberFormat="0" applyFill="0" applyAlignment="0" applyProtection="0"/>
    <xf numFmtId="0" fontId="32" fillId="0" borderId="0"/>
    <xf numFmtId="0" fontId="33" fillId="0" borderId="0" applyNumberForma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6" fontId="12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34" fillId="5" borderId="0" applyNumberFormat="0" applyBorder="0" applyAlignment="0" applyProtection="0"/>
  </cellStyleXfs>
  <cellXfs count="186">
    <xf numFmtId="0" fontId="0" fillId="0" borderId="0" xfId="0"/>
    <xf numFmtId="49" fontId="3" fillId="2" borderId="0" xfId="2" applyNumberFormat="1" applyFont="1" applyFill="1" applyAlignment="1">
      <alignment horizontal="center" vertical="center"/>
    </xf>
    <xf numFmtId="0" fontId="2" fillId="2" borderId="0" xfId="2" applyFont="1" applyFill="1" applyAlignment="1">
      <alignment wrapText="1"/>
    </xf>
    <xf numFmtId="0" fontId="3" fillId="2" borderId="0" xfId="2" applyFont="1" applyFill="1" applyAlignment="1">
      <alignment horizontal="center" vertical="center" wrapText="1"/>
    </xf>
    <xf numFmtId="0" fontId="2" fillId="2" borderId="0" xfId="2" applyFont="1" applyFill="1" applyAlignment="1">
      <alignment horizontal="center" vertical="center" wrapText="1"/>
    </xf>
    <xf numFmtId="0" fontId="2" fillId="2" borderId="0" xfId="2" applyFont="1" applyFill="1"/>
    <xf numFmtId="0" fontId="8" fillId="2" borderId="0" xfId="2" applyFont="1" applyFill="1"/>
    <xf numFmtId="0" fontId="9" fillId="2" borderId="14" xfId="2" applyFont="1" applyFill="1" applyBorder="1" applyAlignment="1">
      <alignment horizontal="center" vertical="center" wrapText="1"/>
    </xf>
    <xf numFmtId="0" fontId="2" fillId="2" borderId="0" xfId="2" applyFont="1" applyFill="1" applyAlignment="1">
      <alignment vertical="center"/>
    </xf>
    <xf numFmtId="0" fontId="2" fillId="2" borderId="2" xfId="0" applyFont="1" applyFill="1" applyBorder="1" applyAlignment="1">
      <alignment horizontal="left" vertical="center" wrapText="1" indent="1"/>
    </xf>
    <xf numFmtId="0" fontId="4" fillId="2" borderId="0" xfId="2" applyFont="1" applyFill="1" applyAlignment="1">
      <alignment horizontal="right"/>
    </xf>
    <xf numFmtId="0" fontId="9" fillId="2" borderId="13" xfId="2" applyFont="1" applyFill="1" applyBorder="1" applyAlignment="1">
      <alignment horizontal="center" vertical="center" wrapText="1"/>
    </xf>
    <xf numFmtId="4" fontId="2" fillId="2" borderId="10" xfId="0" applyNumberFormat="1" applyFont="1" applyFill="1" applyBorder="1" applyAlignment="1">
      <alignment horizontal="center" vertical="center"/>
    </xf>
    <xf numFmtId="0" fontId="11" fillId="2" borderId="14" xfId="2" applyFont="1" applyFill="1" applyBorder="1" applyAlignment="1">
      <alignment horizontal="center" vertical="center"/>
    </xf>
    <xf numFmtId="0" fontId="9" fillId="2" borderId="20" xfId="2" applyFont="1" applyFill="1" applyBorder="1" applyAlignment="1">
      <alignment horizontal="center" vertical="center" wrapText="1"/>
    </xf>
    <xf numFmtId="4" fontId="3" fillId="2" borderId="10" xfId="2" applyNumberFormat="1" applyFont="1" applyFill="1" applyBorder="1" applyAlignment="1">
      <alignment horizontal="center" vertical="center"/>
    </xf>
    <xf numFmtId="3" fontId="3" fillId="2" borderId="9" xfId="2" applyNumberFormat="1" applyFont="1" applyFill="1" applyBorder="1" applyAlignment="1">
      <alignment horizontal="center" vertical="center"/>
    </xf>
    <xf numFmtId="3" fontId="3" fillId="2" borderId="13" xfId="2" applyNumberFormat="1" applyFont="1" applyFill="1" applyBorder="1" applyAlignment="1">
      <alignment horizontal="center" vertical="center"/>
    </xf>
    <xf numFmtId="4" fontId="3" fillId="2" borderId="9" xfId="2" applyNumberFormat="1" applyFont="1" applyFill="1" applyBorder="1" applyAlignment="1">
      <alignment horizontal="center" vertical="center" wrapText="1"/>
    </xf>
    <xf numFmtId="4" fontId="3" fillId="2" borderId="9" xfId="2" applyNumberFormat="1" applyFont="1" applyFill="1" applyBorder="1" applyAlignment="1">
      <alignment horizontal="center" vertical="center"/>
    </xf>
    <xf numFmtId="4" fontId="3" fillId="2" borderId="15" xfId="2" applyNumberFormat="1" applyFont="1" applyFill="1" applyBorder="1" applyAlignment="1">
      <alignment horizontal="center" vertical="center"/>
    </xf>
    <xf numFmtId="0" fontId="8" fillId="2" borderId="9" xfId="2" applyFont="1" applyFill="1" applyBorder="1" applyAlignment="1">
      <alignment horizontal="center" vertical="center" wrapText="1"/>
    </xf>
    <xf numFmtId="0" fontId="8" fillId="2" borderId="11" xfId="2" applyFont="1" applyFill="1" applyBorder="1" applyAlignment="1">
      <alignment horizontal="center" vertical="center" wrapText="1"/>
    </xf>
    <xf numFmtId="49" fontId="9" fillId="2" borderId="13" xfId="2" applyNumberFormat="1" applyFont="1" applyFill="1" applyBorder="1" applyAlignment="1">
      <alignment horizontal="center" vertical="center"/>
    </xf>
    <xf numFmtId="0" fontId="9" fillId="2" borderId="15" xfId="2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/>
    </xf>
    <xf numFmtId="0" fontId="2" fillId="2" borderId="2" xfId="0" applyFont="1" applyFill="1" applyBorder="1" applyAlignment="1">
      <alignment vertical="center" wrapText="1"/>
    </xf>
    <xf numFmtId="0" fontId="3" fillId="2" borderId="3" xfId="2" applyFont="1" applyFill="1" applyBorder="1" applyAlignment="1">
      <alignment horizontal="center" vertical="center"/>
    </xf>
    <xf numFmtId="3" fontId="3" fillId="2" borderId="2" xfId="2" applyNumberFormat="1" applyFont="1" applyFill="1" applyBorder="1" applyAlignment="1">
      <alignment horizontal="center" vertical="center"/>
    </xf>
    <xf numFmtId="4" fontId="3" fillId="2" borderId="2" xfId="2" applyNumberFormat="1" applyFont="1" applyFill="1" applyBorder="1" applyAlignment="1">
      <alignment horizontal="center" vertical="center"/>
    </xf>
    <xf numFmtId="49" fontId="3" fillId="2" borderId="8" xfId="0" applyNumberFormat="1" applyFont="1" applyFill="1" applyBorder="1" applyAlignment="1">
      <alignment horizontal="center" vertical="center"/>
    </xf>
    <xf numFmtId="0" fontId="2" fillId="2" borderId="9" xfId="2" applyFont="1" applyFill="1" applyBorder="1" applyAlignment="1">
      <alignment horizontal="left" vertical="center" indent="1"/>
    </xf>
    <xf numFmtId="0" fontId="3" fillId="2" borderId="10" xfId="2" applyFont="1" applyFill="1" applyBorder="1" applyAlignment="1">
      <alignment horizontal="center" vertical="center"/>
    </xf>
    <xf numFmtId="0" fontId="2" fillId="2" borderId="9" xfId="2" applyFont="1" applyFill="1" applyBorder="1" applyAlignment="1">
      <alignment horizontal="left" vertical="center" wrapText="1" indent="1"/>
    </xf>
    <xf numFmtId="0" fontId="2" fillId="2" borderId="9" xfId="2" applyFont="1" applyFill="1" applyBorder="1" applyAlignment="1">
      <alignment horizontal="left" vertical="center" indent="3"/>
    </xf>
    <xf numFmtId="0" fontId="2" fillId="2" borderId="9" xfId="0" applyFont="1" applyFill="1" applyBorder="1" applyAlignment="1">
      <alignment vertical="center" wrapText="1"/>
    </xf>
    <xf numFmtId="0" fontId="2" fillId="2" borderId="9" xfId="2" applyFont="1" applyFill="1" applyBorder="1" applyAlignment="1">
      <alignment horizontal="left" vertical="center" wrapText="1" indent="3"/>
    </xf>
    <xf numFmtId="0" fontId="2" fillId="2" borderId="9" xfId="0" applyFont="1" applyFill="1" applyBorder="1" applyAlignment="1">
      <alignment horizontal="left" vertical="center" wrapText="1" indent="1"/>
    </xf>
    <xf numFmtId="0" fontId="2" fillId="2" borderId="9" xfId="2" applyFont="1" applyFill="1" applyBorder="1" applyAlignment="1">
      <alignment horizontal="left" vertical="center" wrapText="1" indent="5"/>
    </xf>
    <xf numFmtId="0" fontId="2" fillId="2" borderId="9" xfId="0" applyFont="1" applyFill="1" applyBorder="1" applyAlignment="1">
      <alignment horizontal="left" vertical="center" wrapText="1" indent="7"/>
    </xf>
    <xf numFmtId="49" fontId="3" fillId="2" borderId="19" xfId="0" applyNumberFormat="1" applyFont="1" applyFill="1" applyBorder="1" applyAlignment="1">
      <alignment horizontal="center" vertical="center"/>
    </xf>
    <xf numFmtId="0" fontId="2" fillId="2" borderId="13" xfId="2" applyFont="1" applyFill="1" applyBorder="1" applyAlignment="1">
      <alignment horizontal="left" vertical="center" indent="3"/>
    </xf>
    <xf numFmtId="0" fontId="3" fillId="2" borderId="20" xfId="2" applyFont="1" applyFill="1" applyBorder="1" applyAlignment="1">
      <alignment horizontal="center" vertical="center"/>
    </xf>
    <xf numFmtId="4" fontId="3" fillId="2" borderId="13" xfId="2" applyNumberFormat="1" applyFont="1" applyFill="1" applyBorder="1" applyAlignment="1">
      <alignment horizontal="center" vertical="center"/>
    </xf>
    <xf numFmtId="49" fontId="3" fillId="2" borderId="22" xfId="0" applyNumberFormat="1" applyFont="1" applyFill="1" applyBorder="1" applyAlignment="1">
      <alignment horizontal="center" vertical="center"/>
    </xf>
    <xf numFmtId="0" fontId="2" fillId="2" borderId="15" xfId="2" applyFont="1" applyFill="1" applyBorder="1" applyAlignment="1">
      <alignment horizontal="left" vertical="center" indent="3"/>
    </xf>
    <xf numFmtId="0" fontId="3" fillId="2" borderId="14" xfId="2" applyFont="1" applyFill="1" applyBorder="1" applyAlignment="1">
      <alignment horizontal="center" vertical="center"/>
    </xf>
    <xf numFmtId="3" fontId="3" fillId="2" borderId="15" xfId="2" applyNumberFormat="1" applyFont="1" applyFill="1" applyBorder="1" applyAlignment="1">
      <alignment horizontal="center" vertical="center"/>
    </xf>
    <xf numFmtId="49" fontId="3" fillId="2" borderId="24" xfId="0" applyNumberFormat="1" applyFont="1" applyFill="1" applyBorder="1" applyAlignment="1">
      <alignment horizontal="center" vertical="center"/>
    </xf>
    <xf numFmtId="0" fontId="2" fillId="2" borderId="25" xfId="0" applyFont="1" applyFill="1" applyBorder="1" applyAlignment="1">
      <alignment vertical="center" wrapText="1"/>
    </xf>
    <xf numFmtId="0" fontId="3" fillId="2" borderId="12" xfId="2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left" vertical="center" wrapText="1" indent="1"/>
    </xf>
    <xf numFmtId="4" fontId="3" fillId="2" borderId="24" xfId="0" applyNumberFormat="1" applyFont="1" applyFill="1" applyBorder="1" applyAlignment="1">
      <alignment horizontal="center" vertical="center"/>
    </xf>
    <xf numFmtId="4" fontId="2" fillId="2" borderId="25" xfId="0" applyNumberFormat="1" applyFont="1" applyFill="1" applyBorder="1" applyAlignment="1">
      <alignment vertical="center" wrapText="1"/>
    </xf>
    <xf numFmtId="4" fontId="3" fillId="2" borderId="8" xfId="0" applyNumberFormat="1" applyFont="1" applyFill="1" applyBorder="1" applyAlignment="1">
      <alignment horizontal="center" vertical="center"/>
    </xf>
    <xf numFmtId="4" fontId="2" fillId="2" borderId="9" xfId="2" applyNumberFormat="1" applyFont="1" applyFill="1" applyBorder="1" applyAlignment="1">
      <alignment horizontal="left" vertical="center" indent="1"/>
    </xf>
    <xf numFmtId="4" fontId="2" fillId="2" borderId="9" xfId="2" applyNumberFormat="1" applyFont="1" applyFill="1" applyBorder="1" applyAlignment="1">
      <alignment horizontal="left" vertical="center" wrapText="1" indent="3"/>
    </xf>
    <xf numFmtId="4" fontId="2" fillId="2" borderId="9" xfId="2" applyNumberFormat="1" applyFont="1" applyFill="1" applyBorder="1" applyAlignment="1">
      <alignment horizontal="left" vertical="center" wrapText="1" indent="1"/>
    </xf>
    <xf numFmtId="4" fontId="2" fillId="2" borderId="9" xfId="2" applyNumberFormat="1" applyFont="1" applyFill="1" applyBorder="1" applyAlignment="1">
      <alignment horizontal="left" vertical="center" indent="3"/>
    </xf>
    <xf numFmtId="4" fontId="2" fillId="2" borderId="9" xfId="0" applyNumberFormat="1" applyFont="1" applyFill="1" applyBorder="1" applyAlignment="1">
      <alignment horizontal="left" vertical="center" wrapText="1" indent="1"/>
    </xf>
    <xf numFmtId="4" fontId="2" fillId="2" borderId="9" xfId="0" applyNumberFormat="1" applyFont="1" applyFill="1" applyBorder="1" applyAlignment="1">
      <alignment vertical="center" wrapText="1"/>
    </xf>
    <xf numFmtId="4" fontId="2" fillId="2" borderId="9" xfId="2" applyNumberFormat="1" applyFont="1" applyFill="1" applyBorder="1" applyAlignment="1">
      <alignment horizontal="left" vertical="center" wrapText="1" indent="5"/>
    </xf>
    <xf numFmtId="4" fontId="3" fillId="2" borderId="19" xfId="0" applyNumberFormat="1" applyFont="1" applyFill="1" applyBorder="1" applyAlignment="1">
      <alignment horizontal="center" vertical="center"/>
    </xf>
    <xf numFmtId="4" fontId="2" fillId="2" borderId="13" xfId="0" applyNumberFormat="1" applyFont="1" applyFill="1" applyBorder="1" applyAlignment="1">
      <alignment vertical="center" wrapText="1"/>
    </xf>
    <xf numFmtId="4" fontId="3" fillId="2" borderId="1" xfId="0" applyNumberFormat="1" applyFont="1" applyFill="1" applyBorder="1" applyAlignment="1">
      <alignment horizontal="center" vertical="center"/>
    </xf>
    <xf numFmtId="4" fontId="2" fillId="2" borderId="2" xfId="0" applyNumberFormat="1" applyFont="1" applyFill="1" applyBorder="1" applyAlignment="1">
      <alignment vertical="center" wrapText="1"/>
    </xf>
    <xf numFmtId="4" fontId="3" fillId="2" borderId="3" xfId="2" applyNumberFormat="1" applyFont="1" applyFill="1" applyBorder="1" applyAlignment="1">
      <alignment horizontal="center" vertical="center"/>
    </xf>
    <xf numFmtId="4" fontId="3" fillId="2" borderId="1" xfId="2" applyNumberFormat="1" applyFont="1" applyFill="1" applyBorder="1" applyAlignment="1">
      <alignment horizontal="center" vertical="center"/>
    </xf>
    <xf numFmtId="4" fontId="3" fillId="2" borderId="8" xfId="2" applyNumberFormat="1" applyFont="1" applyFill="1" applyBorder="1" applyAlignment="1">
      <alignment horizontal="center" vertical="center"/>
    </xf>
    <xf numFmtId="4" fontId="2" fillId="2" borderId="9" xfId="0" applyNumberFormat="1" applyFont="1" applyFill="1" applyBorder="1" applyAlignment="1">
      <alignment horizontal="left" vertical="center" wrapText="1" indent="7"/>
    </xf>
    <xf numFmtId="4" fontId="2" fillId="2" borderId="9" xfId="2" applyNumberFormat="1" applyFont="1" applyFill="1" applyBorder="1" applyAlignment="1">
      <alignment horizontal="left" vertical="center" indent="5"/>
    </xf>
    <xf numFmtId="4" fontId="3" fillId="2" borderId="22" xfId="0" applyNumberFormat="1" applyFont="1" applyFill="1" applyBorder="1" applyAlignment="1">
      <alignment horizontal="center" vertical="center"/>
    </xf>
    <xf numFmtId="4" fontId="2" fillId="2" borderId="15" xfId="2" applyNumberFormat="1" applyFont="1" applyFill="1" applyBorder="1" applyAlignment="1">
      <alignment horizontal="left" vertical="center" indent="5"/>
    </xf>
    <xf numFmtId="4" fontId="3" fillId="2" borderId="14" xfId="2" applyNumberFormat="1" applyFont="1" applyFill="1" applyBorder="1" applyAlignment="1">
      <alignment horizontal="center" vertical="center"/>
    </xf>
    <xf numFmtId="4" fontId="3" fillId="2" borderId="37" xfId="2" applyNumberFormat="1" applyFont="1" applyFill="1" applyBorder="1" applyAlignment="1">
      <alignment horizontal="center" vertical="center"/>
    </xf>
    <xf numFmtId="4" fontId="3" fillId="2" borderId="12" xfId="2" applyNumberFormat="1" applyFont="1" applyFill="1" applyBorder="1" applyAlignment="1">
      <alignment horizontal="center" vertical="center"/>
    </xf>
    <xf numFmtId="4" fontId="2" fillId="2" borderId="15" xfId="0" applyNumberFormat="1" applyFont="1" applyFill="1" applyBorder="1" applyAlignment="1">
      <alignment vertical="center" wrapText="1"/>
    </xf>
    <xf numFmtId="4" fontId="2" fillId="2" borderId="0" xfId="2" applyNumberFormat="1" applyFont="1" applyFill="1"/>
    <xf numFmtId="49" fontId="9" fillId="2" borderId="22" xfId="2" applyNumberFormat="1" applyFont="1" applyFill="1" applyBorder="1" applyAlignment="1">
      <alignment horizontal="center" vertical="center"/>
    </xf>
    <xf numFmtId="0" fontId="9" fillId="2" borderId="23" xfId="2" applyFont="1" applyFill="1" applyBorder="1" applyAlignment="1">
      <alignment horizontal="center" vertical="center" wrapText="1"/>
    </xf>
    <xf numFmtId="0" fontId="9" fillId="2" borderId="15" xfId="2" applyFont="1" applyFill="1" applyBorder="1" applyAlignment="1">
      <alignment horizontal="center" vertical="center"/>
    </xf>
    <xf numFmtId="0" fontId="2" fillId="2" borderId="9" xfId="0" applyFont="1" applyFill="1" applyBorder="1" applyAlignment="1">
      <alignment vertical="center"/>
    </xf>
    <xf numFmtId="0" fontId="2" fillId="2" borderId="9" xfId="2" applyFont="1" applyFill="1" applyBorder="1" applyAlignment="1">
      <alignment horizontal="left" vertical="center" indent="7"/>
    </xf>
    <xf numFmtId="0" fontId="2" fillId="2" borderId="13" xfId="0" applyFont="1" applyFill="1" applyBorder="1" applyAlignment="1">
      <alignment horizontal="left" vertical="center" wrapText="1" indent="1"/>
    </xf>
    <xf numFmtId="4" fontId="3" fillId="2" borderId="13" xfId="2" applyNumberFormat="1" applyFont="1" applyFill="1" applyBorder="1" applyAlignment="1">
      <alignment horizontal="center" vertical="center" wrapText="1"/>
    </xf>
    <xf numFmtId="0" fontId="3" fillId="2" borderId="3" xfId="2" applyFont="1" applyFill="1" applyBorder="1" applyAlignment="1">
      <alignment horizontal="center" vertical="center" wrapText="1"/>
    </xf>
    <xf numFmtId="49" fontId="3" fillId="2" borderId="8" xfId="2" applyNumberFormat="1" applyFont="1" applyFill="1" applyBorder="1" applyAlignment="1">
      <alignment horizontal="center" vertical="center"/>
    </xf>
    <xf numFmtId="0" fontId="3" fillId="2" borderId="10" xfId="2" applyFont="1" applyFill="1" applyBorder="1" applyAlignment="1">
      <alignment horizontal="center" vertical="center" wrapText="1"/>
    </xf>
    <xf numFmtId="49" fontId="3" fillId="2" borderId="22" xfId="2" applyNumberFormat="1" applyFont="1" applyFill="1" applyBorder="1" applyAlignment="1">
      <alignment horizontal="center" vertical="center"/>
    </xf>
    <xf numFmtId="0" fontId="2" fillId="2" borderId="15" xfId="2" applyFont="1" applyFill="1" applyBorder="1" applyAlignment="1">
      <alignment horizontal="left" vertical="center" wrapText="1" indent="3"/>
    </xf>
    <xf numFmtId="4" fontId="3" fillId="2" borderId="15" xfId="2" applyNumberFormat="1" applyFont="1" applyFill="1" applyBorder="1" applyAlignment="1">
      <alignment horizontal="center" vertical="center" wrapText="1"/>
    </xf>
    <xf numFmtId="49" fontId="3" fillId="2" borderId="21" xfId="2" applyNumberFormat="1" applyFont="1" applyFill="1" applyBorder="1" applyAlignment="1">
      <alignment horizontal="left" vertical="center"/>
    </xf>
    <xf numFmtId="164" fontId="3" fillId="2" borderId="0" xfId="1" applyFont="1" applyFill="1" applyAlignment="1">
      <alignment horizontal="center" vertical="center" wrapText="1"/>
    </xf>
    <xf numFmtId="164" fontId="2" fillId="2" borderId="0" xfId="1" applyFont="1" applyFill="1" applyAlignment="1">
      <alignment horizontal="center" vertical="center" wrapText="1"/>
    </xf>
    <xf numFmtId="49" fontId="9" fillId="2" borderId="19" xfId="2" applyNumberFormat="1" applyFont="1" applyFill="1" applyBorder="1" applyAlignment="1">
      <alignment horizontal="center" vertical="center"/>
    </xf>
    <xf numFmtId="4" fontId="3" fillId="2" borderId="0" xfId="2" applyNumberFormat="1" applyFont="1" applyFill="1" applyAlignment="1">
      <alignment horizontal="center" vertical="center" wrapText="1"/>
    </xf>
    <xf numFmtId="4" fontId="2" fillId="2" borderId="0" xfId="2" applyNumberFormat="1" applyFont="1" applyFill="1" applyAlignment="1">
      <alignment horizontal="center" vertical="center" wrapText="1"/>
    </xf>
    <xf numFmtId="4" fontId="3" fillId="2" borderId="25" xfId="2" applyNumberFormat="1" applyFont="1" applyFill="1" applyBorder="1" applyAlignment="1">
      <alignment horizontal="center" vertical="center"/>
    </xf>
    <xf numFmtId="4" fontId="3" fillId="2" borderId="9" xfId="0" applyNumberFormat="1" applyFont="1" applyFill="1" applyBorder="1" applyAlignment="1">
      <alignment horizontal="center"/>
    </xf>
    <xf numFmtId="3" fontId="3" fillId="2" borderId="2" xfId="2" applyNumberFormat="1" applyFont="1" applyFill="1" applyBorder="1" applyAlignment="1">
      <alignment horizontal="center"/>
    </xf>
    <xf numFmtId="170" fontId="2" fillId="2" borderId="0" xfId="2" applyNumberFormat="1" applyFont="1" applyFill="1" applyAlignment="1">
      <alignment horizontal="center" vertical="center" wrapText="1"/>
    </xf>
    <xf numFmtId="0" fontId="3" fillId="2" borderId="0" xfId="2" applyNumberFormat="1" applyFont="1" applyFill="1" applyAlignment="1">
      <alignment horizontal="left" vertical="top" wrapText="1"/>
    </xf>
    <xf numFmtId="0" fontId="4" fillId="2" borderId="0" xfId="0" applyFont="1" applyFill="1" applyAlignment="1">
      <alignment horizontal="right" vertical="center"/>
    </xf>
    <xf numFmtId="0" fontId="35" fillId="2" borderId="0" xfId="0" applyFont="1" applyFill="1" applyAlignment="1">
      <alignment horizontal="center" vertical="top"/>
    </xf>
    <xf numFmtId="0" fontId="4" fillId="2" borderId="0" xfId="0" applyFont="1" applyFill="1" applyAlignment="1">
      <alignment horizontal="justify" vertical="center"/>
    </xf>
    <xf numFmtId="164" fontId="3" fillId="2" borderId="10" xfId="2" applyNumberFormat="1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164" fontId="3" fillId="2" borderId="10" xfId="2" applyNumberFormat="1" applyFont="1" applyFill="1" applyBorder="1" applyAlignment="1">
      <alignment horizontal="center" wrapText="1"/>
    </xf>
    <xf numFmtId="0" fontId="3" fillId="2" borderId="10" xfId="0" applyFont="1" applyFill="1" applyBorder="1" applyAlignment="1">
      <alignment horizontal="center" wrapText="1"/>
    </xf>
    <xf numFmtId="0" fontId="3" fillId="2" borderId="10" xfId="0" applyFont="1" applyFill="1" applyBorder="1" applyAlignment="1">
      <alignment horizontal="center" vertical="top" wrapText="1"/>
    </xf>
    <xf numFmtId="4" fontId="3" fillId="2" borderId="10" xfId="0" applyNumberFormat="1" applyFont="1" applyFill="1" applyBorder="1" applyAlignment="1">
      <alignment horizontal="center" vertical="center" wrapText="1"/>
    </xf>
    <xf numFmtId="165" fontId="3" fillId="2" borderId="12" xfId="2" applyNumberFormat="1" applyFont="1" applyFill="1" applyBorder="1" applyAlignment="1">
      <alignment horizontal="center" vertical="center" wrapText="1"/>
    </xf>
    <xf numFmtId="165" fontId="3" fillId="2" borderId="10" xfId="2" applyNumberFormat="1" applyFont="1" applyFill="1" applyBorder="1" applyAlignment="1">
      <alignment horizontal="center" vertical="center" wrapText="1"/>
    </xf>
    <xf numFmtId="165" fontId="3" fillId="2" borderId="20" xfId="2" applyNumberFormat="1" applyFont="1" applyFill="1" applyBorder="1" applyAlignment="1">
      <alignment horizontal="center" vertical="center" wrapText="1"/>
    </xf>
    <xf numFmtId="0" fontId="3" fillId="2" borderId="3" xfId="2" applyFont="1" applyFill="1" applyBorder="1" applyAlignment="1">
      <alignment horizontal="center"/>
    </xf>
    <xf numFmtId="0" fontId="3" fillId="2" borderId="10" xfId="2" applyFont="1" applyFill="1" applyBorder="1" applyAlignment="1">
      <alignment horizontal="center"/>
    </xf>
    <xf numFmtId="0" fontId="3" fillId="2" borderId="14" xfId="2" applyFont="1" applyFill="1" applyBorder="1" applyAlignment="1">
      <alignment horizontal="center"/>
    </xf>
    <xf numFmtId="4" fontId="3" fillId="2" borderId="2" xfId="0" applyNumberFormat="1" applyFont="1" applyFill="1" applyBorder="1" applyAlignment="1">
      <alignment horizontal="center" vertical="center"/>
    </xf>
    <xf numFmtId="4" fontId="3" fillId="2" borderId="10" xfId="0" applyNumberFormat="1" applyFont="1" applyFill="1" applyBorder="1" applyAlignment="1">
      <alignment horizontal="center"/>
    </xf>
    <xf numFmtId="4" fontId="3" fillId="2" borderId="9" xfId="0" applyNumberFormat="1" applyFont="1" applyFill="1" applyBorder="1" applyAlignment="1">
      <alignment horizontal="center" vertical="center"/>
    </xf>
    <xf numFmtId="4" fontId="3" fillId="2" borderId="10" xfId="0" applyNumberFormat="1" applyFont="1" applyFill="1" applyBorder="1" applyAlignment="1">
      <alignment horizontal="center" vertical="center"/>
    </xf>
    <xf numFmtId="4" fontId="3" fillId="2" borderId="12" xfId="0" applyNumberFormat="1" applyFont="1" applyFill="1" applyBorder="1" applyAlignment="1">
      <alignment horizontal="center" vertical="center"/>
    </xf>
    <xf numFmtId="4" fontId="3" fillId="2" borderId="20" xfId="0" applyNumberFormat="1" applyFont="1" applyFill="1" applyBorder="1" applyAlignment="1">
      <alignment horizontal="center" vertical="center"/>
    </xf>
    <xf numFmtId="4" fontId="3" fillId="2" borderId="10" xfId="0" applyNumberFormat="1" applyFont="1" applyFill="1" applyBorder="1" applyAlignment="1">
      <alignment horizontal="center" wrapText="1"/>
    </xf>
    <xf numFmtId="4" fontId="3" fillId="2" borderId="2" xfId="0" applyNumberFormat="1" applyFont="1" applyFill="1" applyBorder="1" applyAlignment="1">
      <alignment horizontal="center"/>
    </xf>
    <xf numFmtId="0" fontId="3" fillId="2" borderId="10" xfId="2" applyFont="1" applyFill="1" applyBorder="1" applyAlignment="1">
      <alignment horizontal="center" wrapText="1"/>
    </xf>
    <xf numFmtId="4" fontId="3" fillId="2" borderId="25" xfId="0" applyNumberFormat="1" applyFont="1" applyFill="1" applyBorder="1" applyAlignment="1">
      <alignment horizontal="center" vertical="center"/>
    </xf>
    <xf numFmtId="4" fontId="3" fillId="2" borderId="14" xfId="1" applyNumberFormat="1" applyFont="1" applyFill="1" applyBorder="1" applyAlignment="1">
      <alignment horizontal="center" vertical="center" wrapText="1"/>
    </xf>
    <xf numFmtId="4" fontId="3" fillId="2" borderId="3" xfId="0" applyNumberFormat="1" applyFont="1" applyFill="1" applyBorder="1" applyAlignment="1">
      <alignment horizontal="center"/>
    </xf>
    <xf numFmtId="0" fontId="3" fillId="2" borderId="10" xfId="2" applyFont="1" applyFill="1" applyBorder="1" applyAlignment="1">
      <alignment horizontal="center" vertical="top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2" applyFont="1" applyFill="1" applyBorder="1" applyAlignment="1">
      <alignment horizontal="center" vertical="center" wrapText="1"/>
    </xf>
    <xf numFmtId="4" fontId="3" fillId="2" borderId="20" xfId="0" applyNumberFormat="1" applyFont="1" applyFill="1" applyBorder="1" applyAlignment="1">
      <alignment horizontal="center"/>
    </xf>
    <xf numFmtId="4" fontId="3" fillId="2" borderId="14" xfId="0" applyNumberFormat="1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3" fillId="2" borderId="10" xfId="0" applyFont="1" applyFill="1" applyBorder="1" applyAlignment="1">
      <alignment horizontal="center"/>
    </xf>
    <xf numFmtId="0" fontId="3" fillId="2" borderId="14" xfId="0" applyFont="1" applyFill="1" applyBorder="1" applyAlignment="1">
      <alignment horizontal="center"/>
    </xf>
    <xf numFmtId="0" fontId="3" fillId="2" borderId="10" xfId="2" applyNumberFormat="1" applyFont="1" applyFill="1" applyBorder="1" applyAlignment="1">
      <alignment horizontal="center" wrapText="1"/>
    </xf>
    <xf numFmtId="4" fontId="3" fillId="2" borderId="10" xfId="0" quotePrefix="1" applyNumberFormat="1" applyFont="1" applyFill="1" applyBorder="1" applyAlignment="1">
      <alignment horizontal="center"/>
    </xf>
    <xf numFmtId="165" fontId="3" fillId="0" borderId="10" xfId="2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wrapText="1"/>
    </xf>
    <xf numFmtId="0" fontId="4" fillId="2" borderId="0" xfId="0" applyFont="1" applyFill="1" applyAlignment="1">
      <alignment vertical="center"/>
    </xf>
    <xf numFmtId="0" fontId="8" fillId="2" borderId="7" xfId="2" applyFont="1" applyFill="1" applyBorder="1" applyAlignment="1">
      <alignment horizontal="center" vertical="center" wrapText="1"/>
    </xf>
    <xf numFmtId="0" fontId="8" fillId="2" borderId="12" xfId="2" applyFont="1" applyFill="1" applyBorder="1" applyAlignment="1">
      <alignment horizontal="center" vertical="center" wrapText="1"/>
    </xf>
    <xf numFmtId="0" fontId="5" fillId="2" borderId="0" xfId="2" applyFont="1" applyFill="1" applyAlignment="1">
      <alignment horizontal="center" vertical="center" wrapText="1"/>
    </xf>
    <xf numFmtId="0" fontId="5" fillId="2" borderId="0" xfId="2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left" vertical="center" wrapText="1"/>
    </xf>
    <xf numFmtId="0" fontId="4" fillId="2" borderId="0" xfId="0" applyFont="1" applyFill="1" applyAlignment="1">
      <alignment horizontal="center" vertical="center"/>
    </xf>
    <xf numFmtId="0" fontId="35" fillId="2" borderId="0" xfId="0" applyFont="1" applyFill="1" applyAlignment="1">
      <alignment horizontal="left" vertical="top"/>
    </xf>
    <xf numFmtId="0" fontId="6" fillId="2" borderId="0" xfId="2" applyFont="1" applyFill="1" applyAlignment="1">
      <alignment horizontal="center" vertical="center" wrapText="1"/>
    </xf>
    <xf numFmtId="49" fontId="7" fillId="2" borderId="1" xfId="2" applyNumberFormat="1" applyFont="1" applyFill="1" applyBorder="1" applyAlignment="1">
      <alignment horizontal="center" vertical="center" wrapText="1"/>
    </xf>
    <xf numFmtId="49" fontId="7" fillId="2" borderId="8" xfId="2" applyNumberFormat="1" applyFont="1" applyFill="1" applyBorder="1" applyAlignment="1">
      <alignment horizontal="center" vertical="center" wrapText="1"/>
    </xf>
    <xf numFmtId="0" fontId="7" fillId="2" borderId="2" xfId="2" applyFont="1" applyFill="1" applyBorder="1" applyAlignment="1">
      <alignment horizontal="center" vertical="center" wrapText="1"/>
    </xf>
    <xf numFmtId="0" fontId="7" fillId="2" borderId="9" xfId="2" applyFont="1" applyFill="1" applyBorder="1" applyAlignment="1">
      <alignment horizontal="center" vertical="center" wrapText="1"/>
    </xf>
    <xf numFmtId="0" fontId="7" fillId="2" borderId="3" xfId="2" applyFont="1" applyFill="1" applyBorder="1" applyAlignment="1">
      <alignment horizontal="center" vertical="center" wrapText="1"/>
    </xf>
    <xf numFmtId="0" fontId="7" fillId="2" borderId="10" xfId="2" applyFont="1" applyFill="1" applyBorder="1" applyAlignment="1">
      <alignment horizontal="center" vertical="center" wrapText="1"/>
    </xf>
    <xf numFmtId="0" fontId="7" fillId="2" borderId="4" xfId="2" applyFont="1" applyFill="1" applyBorder="1" applyAlignment="1">
      <alignment horizontal="center" vertical="center" wrapText="1"/>
    </xf>
    <xf numFmtId="0" fontId="7" fillId="2" borderId="5" xfId="2" applyFont="1" applyFill="1" applyBorder="1" applyAlignment="1">
      <alignment horizontal="center" vertical="center" wrapText="1"/>
    </xf>
    <xf numFmtId="0" fontId="7" fillId="2" borderId="6" xfId="2" applyFont="1" applyFill="1" applyBorder="1" applyAlignment="1">
      <alignment horizontal="center" vertical="center" wrapText="1"/>
    </xf>
    <xf numFmtId="0" fontId="3" fillId="2" borderId="0" xfId="2" applyNumberFormat="1" applyFont="1" applyFill="1" applyAlignment="1">
      <alignment horizontal="left" vertical="top" wrapText="1"/>
    </xf>
    <xf numFmtId="49" fontId="10" fillId="2" borderId="16" xfId="2" applyNumberFormat="1" applyFont="1" applyFill="1" applyBorder="1" applyAlignment="1">
      <alignment horizontal="center" vertical="center"/>
    </xf>
    <xf numFmtId="49" fontId="10" fillId="2" borderId="17" xfId="2" applyNumberFormat="1" applyFont="1" applyFill="1" applyBorder="1" applyAlignment="1">
      <alignment horizontal="center" vertical="center"/>
    </xf>
    <xf numFmtId="49" fontId="10" fillId="2" borderId="18" xfId="2" applyNumberFormat="1" applyFont="1" applyFill="1" applyBorder="1" applyAlignment="1">
      <alignment horizontal="center" vertical="center"/>
    </xf>
    <xf numFmtId="4" fontId="10" fillId="2" borderId="16" xfId="2" applyNumberFormat="1" applyFont="1" applyFill="1" applyBorder="1" applyAlignment="1">
      <alignment horizontal="center" vertical="center"/>
    </xf>
    <xf numFmtId="4" fontId="10" fillId="2" borderId="17" xfId="2" applyNumberFormat="1" applyFont="1" applyFill="1" applyBorder="1" applyAlignment="1">
      <alignment horizontal="center" vertical="center"/>
    </xf>
    <xf numFmtId="4" fontId="10" fillId="2" borderId="18" xfId="2" applyNumberFormat="1" applyFont="1" applyFill="1" applyBorder="1" applyAlignment="1">
      <alignment horizontal="center" vertical="center"/>
    </xf>
    <xf numFmtId="0" fontId="6" fillId="2" borderId="26" xfId="2" applyFont="1" applyFill="1" applyBorder="1" applyAlignment="1">
      <alignment horizontal="center" vertical="center" wrapText="1"/>
    </xf>
    <xf numFmtId="0" fontId="6" fillId="2" borderId="0" xfId="2" applyFont="1" applyFill="1" applyBorder="1" applyAlignment="1">
      <alignment horizontal="center" vertical="center" wrapText="1"/>
    </xf>
    <xf numFmtId="0" fontId="6" fillId="2" borderId="27" xfId="2" applyFont="1" applyFill="1" applyBorder="1" applyAlignment="1">
      <alignment horizontal="center" vertical="center" wrapText="1"/>
    </xf>
    <xf numFmtId="0" fontId="2" fillId="2" borderId="4" xfId="2" applyFont="1" applyFill="1" applyBorder="1" applyAlignment="1">
      <alignment horizontal="left" vertical="center" wrapText="1"/>
    </xf>
    <xf numFmtId="0" fontId="2" fillId="2" borderId="5" xfId="2" applyFont="1" applyFill="1" applyBorder="1" applyAlignment="1">
      <alignment horizontal="left" vertical="center" wrapText="1"/>
    </xf>
    <xf numFmtId="49" fontId="3" fillId="2" borderId="0" xfId="2" applyNumberFormat="1" applyFont="1" applyFill="1" applyAlignment="1">
      <alignment horizontal="left" vertical="center"/>
    </xf>
    <xf numFmtId="49" fontId="3" fillId="2" borderId="0" xfId="2" applyNumberFormat="1" applyFont="1" applyFill="1" applyAlignment="1">
      <alignment horizontal="left" vertical="center" wrapText="1"/>
    </xf>
    <xf numFmtId="0" fontId="3" fillId="2" borderId="3" xfId="0" applyFont="1" applyFill="1" applyBorder="1" applyAlignment="1">
      <alignment horizontal="center" wrapText="1"/>
    </xf>
    <xf numFmtId="168" fontId="3" fillId="2" borderId="9" xfId="2" applyNumberFormat="1" applyFont="1" applyFill="1" applyBorder="1" applyAlignment="1">
      <alignment horizontal="center" vertical="center"/>
    </xf>
    <xf numFmtId="0" fontId="3" fillId="0" borderId="10" xfId="2" applyNumberFormat="1" applyFont="1" applyFill="1" applyBorder="1" applyAlignment="1">
      <alignment horizontal="center" vertical="center" wrapText="1"/>
    </xf>
    <xf numFmtId="0" fontId="3" fillId="0" borderId="10" xfId="2" applyNumberFormat="1" applyFont="1" applyFill="1" applyBorder="1" applyAlignment="1">
      <alignment horizontal="center" wrapText="1"/>
    </xf>
    <xf numFmtId="169" fontId="3" fillId="2" borderId="9" xfId="2" applyNumberFormat="1" applyFont="1" applyFill="1" applyBorder="1" applyAlignment="1">
      <alignment horizontal="center" vertical="center"/>
    </xf>
    <xf numFmtId="4" fontId="3" fillId="0" borderId="9" xfId="2" applyNumberFormat="1" applyFont="1" applyFill="1" applyBorder="1" applyAlignment="1">
      <alignment horizontal="center" vertical="center"/>
    </xf>
    <xf numFmtId="4" fontId="3" fillId="0" borderId="10" xfId="0" applyNumberFormat="1" applyFont="1" applyFill="1" applyBorder="1" applyAlignment="1">
      <alignment horizontal="center"/>
    </xf>
    <xf numFmtId="0" fontId="3" fillId="0" borderId="10" xfId="0" applyFont="1" applyFill="1" applyBorder="1" applyAlignment="1">
      <alignment horizontal="center" vertical="top" wrapText="1"/>
    </xf>
    <xf numFmtId="4" fontId="3" fillId="0" borderId="13" xfId="2" applyNumberFormat="1" applyFont="1" applyFill="1" applyBorder="1" applyAlignment="1">
      <alignment horizontal="center" vertical="center"/>
    </xf>
    <xf numFmtId="4" fontId="3" fillId="0" borderId="25" xfId="2" applyNumberFormat="1" applyFont="1" applyFill="1" applyBorder="1" applyAlignment="1">
      <alignment horizontal="center" vertical="center" wrapText="1"/>
    </xf>
    <xf numFmtId="3" fontId="3" fillId="0" borderId="9" xfId="2" applyNumberFormat="1" applyFont="1" applyFill="1" applyBorder="1" applyAlignment="1">
      <alignment horizontal="center" vertical="center"/>
    </xf>
    <xf numFmtId="4" fontId="3" fillId="0" borderId="9" xfId="2" applyNumberFormat="1" applyFont="1" applyFill="1" applyBorder="1" applyAlignment="1">
      <alignment horizontal="center" vertical="center" wrapText="1"/>
    </xf>
    <xf numFmtId="169" fontId="3" fillId="0" borderId="9" xfId="2" applyNumberFormat="1" applyFont="1" applyFill="1" applyBorder="1" applyAlignment="1">
      <alignment horizontal="center" vertical="center" wrapText="1"/>
    </xf>
  </cellXfs>
  <cellStyles count="581">
    <cellStyle name="20% - Акцент1 2" xfId="4" xr:uid="{00000000-0005-0000-0000-000000000000}"/>
    <cellStyle name="20% - Акцент2 2" xfId="5" xr:uid="{00000000-0005-0000-0000-000001000000}"/>
    <cellStyle name="20% - Акцент3 2" xfId="6" xr:uid="{00000000-0005-0000-0000-000002000000}"/>
    <cellStyle name="20% - Акцент4 2" xfId="7" xr:uid="{00000000-0005-0000-0000-000003000000}"/>
    <cellStyle name="20% - Акцент5 2" xfId="8" xr:uid="{00000000-0005-0000-0000-000004000000}"/>
    <cellStyle name="20% - Акцент6 2" xfId="9" xr:uid="{00000000-0005-0000-0000-000005000000}"/>
    <cellStyle name="40% - Акцент1 2" xfId="10" xr:uid="{00000000-0005-0000-0000-000006000000}"/>
    <cellStyle name="40% - Акцент2 2" xfId="11" xr:uid="{00000000-0005-0000-0000-000007000000}"/>
    <cellStyle name="40% - Акцент3 2" xfId="12" xr:uid="{00000000-0005-0000-0000-000008000000}"/>
    <cellStyle name="40% - Акцент4 2" xfId="13" xr:uid="{00000000-0005-0000-0000-000009000000}"/>
    <cellStyle name="40% - Акцент5 2" xfId="14" xr:uid="{00000000-0005-0000-0000-00000A000000}"/>
    <cellStyle name="40% - Акцент6 2" xfId="15" xr:uid="{00000000-0005-0000-0000-00000B000000}"/>
    <cellStyle name="60% - Акцент1 2" xfId="16" xr:uid="{00000000-0005-0000-0000-00000C000000}"/>
    <cellStyle name="60% - Акцент2 2" xfId="17" xr:uid="{00000000-0005-0000-0000-00000D000000}"/>
    <cellStyle name="60% - Акцент3 2" xfId="18" xr:uid="{00000000-0005-0000-0000-00000E000000}"/>
    <cellStyle name="60% - Акцент4 2" xfId="19" xr:uid="{00000000-0005-0000-0000-00000F000000}"/>
    <cellStyle name="60% - Акцент5 2" xfId="20" xr:uid="{00000000-0005-0000-0000-000010000000}"/>
    <cellStyle name="60% - Акцент6 2" xfId="21" xr:uid="{00000000-0005-0000-0000-000011000000}"/>
    <cellStyle name="Normal 2" xfId="22" xr:uid="{00000000-0005-0000-0000-000012000000}"/>
    <cellStyle name="Акцент1 2" xfId="23" xr:uid="{00000000-0005-0000-0000-000013000000}"/>
    <cellStyle name="Акцент2 2" xfId="24" xr:uid="{00000000-0005-0000-0000-000014000000}"/>
    <cellStyle name="Акцент3 2" xfId="25" xr:uid="{00000000-0005-0000-0000-000015000000}"/>
    <cellStyle name="Акцент4 2" xfId="26" xr:uid="{00000000-0005-0000-0000-000016000000}"/>
    <cellStyle name="Акцент5 2" xfId="27" xr:uid="{00000000-0005-0000-0000-000017000000}"/>
    <cellStyle name="Акцент6 2" xfId="28" xr:uid="{00000000-0005-0000-0000-000018000000}"/>
    <cellStyle name="Ввод  2" xfId="29" xr:uid="{00000000-0005-0000-0000-000019000000}"/>
    <cellStyle name="Вывод 2" xfId="30" xr:uid="{00000000-0005-0000-0000-00001A000000}"/>
    <cellStyle name="Вычисление 2" xfId="31" xr:uid="{00000000-0005-0000-0000-00001B000000}"/>
    <cellStyle name="Заголовок 1 2" xfId="32" xr:uid="{00000000-0005-0000-0000-00001C000000}"/>
    <cellStyle name="Заголовок 2 2" xfId="33" xr:uid="{00000000-0005-0000-0000-00001D000000}"/>
    <cellStyle name="Заголовок 3 2" xfId="34" xr:uid="{00000000-0005-0000-0000-00001E000000}"/>
    <cellStyle name="Заголовок 4 2" xfId="35" xr:uid="{00000000-0005-0000-0000-00001F000000}"/>
    <cellStyle name="Итог 2" xfId="36" xr:uid="{00000000-0005-0000-0000-000020000000}"/>
    <cellStyle name="Контрольная ячейка 2" xfId="37" xr:uid="{00000000-0005-0000-0000-000021000000}"/>
    <cellStyle name="Название 2" xfId="38" xr:uid="{00000000-0005-0000-0000-000022000000}"/>
    <cellStyle name="Нейтральный 2" xfId="39" xr:uid="{00000000-0005-0000-0000-000023000000}"/>
    <cellStyle name="Обычный" xfId="0" builtinId="0"/>
    <cellStyle name="Обычный 10" xfId="40" xr:uid="{00000000-0005-0000-0000-000025000000}"/>
    <cellStyle name="Обычный 12 2" xfId="41" xr:uid="{00000000-0005-0000-0000-000026000000}"/>
    <cellStyle name="Обычный 2" xfId="42" xr:uid="{00000000-0005-0000-0000-000027000000}"/>
    <cellStyle name="Обычный 2 26 2" xfId="43" xr:uid="{00000000-0005-0000-0000-000028000000}"/>
    <cellStyle name="Обычный 3" xfId="44" xr:uid="{00000000-0005-0000-0000-000029000000}"/>
    <cellStyle name="Обычный 3 2" xfId="2" xr:uid="{00000000-0005-0000-0000-00002A000000}"/>
    <cellStyle name="Обычный 3 2 2 2" xfId="45" xr:uid="{00000000-0005-0000-0000-00002B000000}"/>
    <cellStyle name="Обычный 3 21" xfId="46" xr:uid="{00000000-0005-0000-0000-00002C000000}"/>
    <cellStyle name="Обычный 4" xfId="47" xr:uid="{00000000-0005-0000-0000-00002D000000}"/>
    <cellStyle name="Обычный 4 2" xfId="48" xr:uid="{00000000-0005-0000-0000-00002E000000}"/>
    <cellStyle name="Обычный 5" xfId="49" xr:uid="{00000000-0005-0000-0000-00002F000000}"/>
    <cellStyle name="Обычный 6" xfId="50" xr:uid="{00000000-0005-0000-0000-000030000000}"/>
    <cellStyle name="Обычный 6 10" xfId="51" xr:uid="{00000000-0005-0000-0000-000031000000}"/>
    <cellStyle name="Обычный 6 11" xfId="52" xr:uid="{00000000-0005-0000-0000-000032000000}"/>
    <cellStyle name="Обычный 6 2" xfId="53" xr:uid="{00000000-0005-0000-0000-000033000000}"/>
    <cellStyle name="Обычный 6 2 10" xfId="54" xr:uid="{00000000-0005-0000-0000-000034000000}"/>
    <cellStyle name="Обычный 6 2 11" xfId="55" xr:uid="{00000000-0005-0000-0000-000035000000}"/>
    <cellStyle name="Обычный 6 2 12" xfId="56" xr:uid="{00000000-0005-0000-0000-000036000000}"/>
    <cellStyle name="Обычный 6 2 2" xfId="57" xr:uid="{00000000-0005-0000-0000-000037000000}"/>
    <cellStyle name="Обычный 6 2 2 10" xfId="58" xr:uid="{00000000-0005-0000-0000-000038000000}"/>
    <cellStyle name="Обычный 6 2 2 11" xfId="59" xr:uid="{00000000-0005-0000-0000-000039000000}"/>
    <cellStyle name="Обычный 6 2 2 2" xfId="60" xr:uid="{00000000-0005-0000-0000-00003A000000}"/>
    <cellStyle name="Обычный 6 2 2 2 2" xfId="61" xr:uid="{00000000-0005-0000-0000-00003B000000}"/>
    <cellStyle name="Обычный 6 2 2 2 2 2" xfId="62" xr:uid="{00000000-0005-0000-0000-00003C000000}"/>
    <cellStyle name="Обычный 6 2 2 2 2 2 2" xfId="63" xr:uid="{00000000-0005-0000-0000-00003D000000}"/>
    <cellStyle name="Обычный 6 2 2 2 2 2 2 2" xfId="64" xr:uid="{00000000-0005-0000-0000-00003E000000}"/>
    <cellStyle name="Обычный 6 2 2 2 2 2 2 3" xfId="65" xr:uid="{00000000-0005-0000-0000-00003F000000}"/>
    <cellStyle name="Обычный 6 2 2 2 2 2 3" xfId="66" xr:uid="{00000000-0005-0000-0000-000040000000}"/>
    <cellStyle name="Обычный 6 2 2 2 2 2 3 2" xfId="67" xr:uid="{00000000-0005-0000-0000-000041000000}"/>
    <cellStyle name="Обычный 6 2 2 2 2 2 3 3" xfId="68" xr:uid="{00000000-0005-0000-0000-000042000000}"/>
    <cellStyle name="Обычный 6 2 2 2 2 2 4" xfId="69" xr:uid="{00000000-0005-0000-0000-000043000000}"/>
    <cellStyle name="Обычный 6 2 2 2 2 2 5" xfId="70" xr:uid="{00000000-0005-0000-0000-000044000000}"/>
    <cellStyle name="Обычный 6 2 2 2 2 3" xfId="71" xr:uid="{00000000-0005-0000-0000-000045000000}"/>
    <cellStyle name="Обычный 6 2 2 2 2 3 2" xfId="72" xr:uid="{00000000-0005-0000-0000-000046000000}"/>
    <cellStyle name="Обычный 6 2 2 2 2 3 3" xfId="73" xr:uid="{00000000-0005-0000-0000-000047000000}"/>
    <cellStyle name="Обычный 6 2 2 2 2 4" xfId="74" xr:uid="{00000000-0005-0000-0000-000048000000}"/>
    <cellStyle name="Обычный 6 2 2 2 2 4 2" xfId="75" xr:uid="{00000000-0005-0000-0000-000049000000}"/>
    <cellStyle name="Обычный 6 2 2 2 2 4 3" xfId="76" xr:uid="{00000000-0005-0000-0000-00004A000000}"/>
    <cellStyle name="Обычный 6 2 2 2 2 5" xfId="77" xr:uid="{00000000-0005-0000-0000-00004B000000}"/>
    <cellStyle name="Обычный 6 2 2 2 2 6" xfId="78" xr:uid="{00000000-0005-0000-0000-00004C000000}"/>
    <cellStyle name="Обычный 6 2 2 2 3" xfId="79" xr:uid="{00000000-0005-0000-0000-00004D000000}"/>
    <cellStyle name="Обычный 6 2 2 2 3 2" xfId="80" xr:uid="{00000000-0005-0000-0000-00004E000000}"/>
    <cellStyle name="Обычный 6 2 2 2 3 2 2" xfId="81" xr:uid="{00000000-0005-0000-0000-00004F000000}"/>
    <cellStyle name="Обычный 6 2 2 2 3 2 3" xfId="82" xr:uid="{00000000-0005-0000-0000-000050000000}"/>
    <cellStyle name="Обычный 6 2 2 2 3 3" xfId="83" xr:uid="{00000000-0005-0000-0000-000051000000}"/>
    <cellStyle name="Обычный 6 2 2 2 3 3 2" xfId="84" xr:uid="{00000000-0005-0000-0000-000052000000}"/>
    <cellStyle name="Обычный 6 2 2 2 3 3 3" xfId="85" xr:uid="{00000000-0005-0000-0000-000053000000}"/>
    <cellStyle name="Обычный 6 2 2 2 3 4" xfId="86" xr:uid="{00000000-0005-0000-0000-000054000000}"/>
    <cellStyle name="Обычный 6 2 2 2 3 5" xfId="87" xr:uid="{00000000-0005-0000-0000-000055000000}"/>
    <cellStyle name="Обычный 6 2 2 2 4" xfId="88" xr:uid="{00000000-0005-0000-0000-000056000000}"/>
    <cellStyle name="Обычный 6 2 2 2 4 2" xfId="89" xr:uid="{00000000-0005-0000-0000-000057000000}"/>
    <cellStyle name="Обычный 6 2 2 2 4 3" xfId="90" xr:uid="{00000000-0005-0000-0000-000058000000}"/>
    <cellStyle name="Обычный 6 2 2 2 5" xfId="91" xr:uid="{00000000-0005-0000-0000-000059000000}"/>
    <cellStyle name="Обычный 6 2 2 2 5 2" xfId="92" xr:uid="{00000000-0005-0000-0000-00005A000000}"/>
    <cellStyle name="Обычный 6 2 2 2 5 3" xfId="93" xr:uid="{00000000-0005-0000-0000-00005B000000}"/>
    <cellStyle name="Обычный 6 2 2 2 6" xfId="94" xr:uid="{00000000-0005-0000-0000-00005C000000}"/>
    <cellStyle name="Обычный 6 2 2 2 7" xfId="95" xr:uid="{00000000-0005-0000-0000-00005D000000}"/>
    <cellStyle name="Обычный 6 2 2 3" xfId="96" xr:uid="{00000000-0005-0000-0000-00005E000000}"/>
    <cellStyle name="Обычный 6 2 2 3 2" xfId="97" xr:uid="{00000000-0005-0000-0000-00005F000000}"/>
    <cellStyle name="Обычный 6 2 2 3 2 2" xfId="98" xr:uid="{00000000-0005-0000-0000-000060000000}"/>
    <cellStyle name="Обычный 6 2 2 3 2 2 2" xfId="99" xr:uid="{00000000-0005-0000-0000-000061000000}"/>
    <cellStyle name="Обычный 6 2 2 3 2 2 3" xfId="100" xr:uid="{00000000-0005-0000-0000-000062000000}"/>
    <cellStyle name="Обычный 6 2 2 3 2 3" xfId="101" xr:uid="{00000000-0005-0000-0000-000063000000}"/>
    <cellStyle name="Обычный 6 2 2 3 2 3 2" xfId="102" xr:uid="{00000000-0005-0000-0000-000064000000}"/>
    <cellStyle name="Обычный 6 2 2 3 2 3 3" xfId="103" xr:uid="{00000000-0005-0000-0000-000065000000}"/>
    <cellStyle name="Обычный 6 2 2 3 2 4" xfId="104" xr:uid="{00000000-0005-0000-0000-000066000000}"/>
    <cellStyle name="Обычный 6 2 2 3 2 5" xfId="105" xr:uid="{00000000-0005-0000-0000-000067000000}"/>
    <cellStyle name="Обычный 6 2 2 3 3" xfId="106" xr:uid="{00000000-0005-0000-0000-000068000000}"/>
    <cellStyle name="Обычный 6 2 2 3 3 2" xfId="107" xr:uid="{00000000-0005-0000-0000-000069000000}"/>
    <cellStyle name="Обычный 6 2 2 3 3 3" xfId="108" xr:uid="{00000000-0005-0000-0000-00006A000000}"/>
    <cellStyle name="Обычный 6 2 2 3 4" xfId="109" xr:uid="{00000000-0005-0000-0000-00006B000000}"/>
    <cellStyle name="Обычный 6 2 2 3 4 2" xfId="110" xr:uid="{00000000-0005-0000-0000-00006C000000}"/>
    <cellStyle name="Обычный 6 2 2 3 4 3" xfId="111" xr:uid="{00000000-0005-0000-0000-00006D000000}"/>
    <cellStyle name="Обычный 6 2 2 3 5" xfId="112" xr:uid="{00000000-0005-0000-0000-00006E000000}"/>
    <cellStyle name="Обычный 6 2 2 3 6" xfId="113" xr:uid="{00000000-0005-0000-0000-00006F000000}"/>
    <cellStyle name="Обычный 6 2 2 4" xfId="114" xr:uid="{00000000-0005-0000-0000-000070000000}"/>
    <cellStyle name="Обычный 6 2 2 4 2" xfId="115" xr:uid="{00000000-0005-0000-0000-000071000000}"/>
    <cellStyle name="Обычный 6 2 2 4 2 2" xfId="116" xr:uid="{00000000-0005-0000-0000-000072000000}"/>
    <cellStyle name="Обычный 6 2 2 4 2 2 2" xfId="117" xr:uid="{00000000-0005-0000-0000-000073000000}"/>
    <cellStyle name="Обычный 6 2 2 4 2 2 3" xfId="118" xr:uid="{00000000-0005-0000-0000-000074000000}"/>
    <cellStyle name="Обычный 6 2 2 4 2 3" xfId="119" xr:uid="{00000000-0005-0000-0000-000075000000}"/>
    <cellStyle name="Обычный 6 2 2 4 2 3 2" xfId="120" xr:uid="{00000000-0005-0000-0000-000076000000}"/>
    <cellStyle name="Обычный 6 2 2 4 2 3 3" xfId="121" xr:uid="{00000000-0005-0000-0000-000077000000}"/>
    <cellStyle name="Обычный 6 2 2 4 2 4" xfId="122" xr:uid="{00000000-0005-0000-0000-000078000000}"/>
    <cellStyle name="Обычный 6 2 2 4 2 5" xfId="123" xr:uid="{00000000-0005-0000-0000-000079000000}"/>
    <cellStyle name="Обычный 6 2 2 4 3" xfId="124" xr:uid="{00000000-0005-0000-0000-00007A000000}"/>
    <cellStyle name="Обычный 6 2 2 4 3 2" xfId="125" xr:uid="{00000000-0005-0000-0000-00007B000000}"/>
    <cellStyle name="Обычный 6 2 2 4 3 3" xfId="126" xr:uid="{00000000-0005-0000-0000-00007C000000}"/>
    <cellStyle name="Обычный 6 2 2 4 4" xfId="127" xr:uid="{00000000-0005-0000-0000-00007D000000}"/>
    <cellStyle name="Обычный 6 2 2 4 4 2" xfId="128" xr:uid="{00000000-0005-0000-0000-00007E000000}"/>
    <cellStyle name="Обычный 6 2 2 4 4 3" xfId="129" xr:uid="{00000000-0005-0000-0000-00007F000000}"/>
    <cellStyle name="Обычный 6 2 2 4 5" xfId="130" xr:uid="{00000000-0005-0000-0000-000080000000}"/>
    <cellStyle name="Обычный 6 2 2 4 6" xfId="131" xr:uid="{00000000-0005-0000-0000-000081000000}"/>
    <cellStyle name="Обычный 6 2 2 5" xfId="132" xr:uid="{00000000-0005-0000-0000-000082000000}"/>
    <cellStyle name="Обычный 6 2 2 5 2" xfId="133" xr:uid="{00000000-0005-0000-0000-000083000000}"/>
    <cellStyle name="Обычный 6 2 2 5 2 2" xfId="134" xr:uid="{00000000-0005-0000-0000-000084000000}"/>
    <cellStyle name="Обычный 6 2 2 5 2 3" xfId="135" xr:uid="{00000000-0005-0000-0000-000085000000}"/>
    <cellStyle name="Обычный 6 2 2 5 3" xfId="136" xr:uid="{00000000-0005-0000-0000-000086000000}"/>
    <cellStyle name="Обычный 6 2 2 5 3 2" xfId="137" xr:uid="{00000000-0005-0000-0000-000087000000}"/>
    <cellStyle name="Обычный 6 2 2 5 3 3" xfId="138" xr:uid="{00000000-0005-0000-0000-000088000000}"/>
    <cellStyle name="Обычный 6 2 2 5 4" xfId="139" xr:uid="{00000000-0005-0000-0000-000089000000}"/>
    <cellStyle name="Обычный 6 2 2 5 5" xfId="140" xr:uid="{00000000-0005-0000-0000-00008A000000}"/>
    <cellStyle name="Обычный 6 2 2 6" xfId="141" xr:uid="{00000000-0005-0000-0000-00008B000000}"/>
    <cellStyle name="Обычный 6 2 2 6 2" xfId="142" xr:uid="{00000000-0005-0000-0000-00008C000000}"/>
    <cellStyle name="Обычный 6 2 2 6 3" xfId="143" xr:uid="{00000000-0005-0000-0000-00008D000000}"/>
    <cellStyle name="Обычный 6 2 2 7" xfId="144" xr:uid="{00000000-0005-0000-0000-00008E000000}"/>
    <cellStyle name="Обычный 6 2 2 7 2" xfId="145" xr:uid="{00000000-0005-0000-0000-00008F000000}"/>
    <cellStyle name="Обычный 6 2 2 7 3" xfId="146" xr:uid="{00000000-0005-0000-0000-000090000000}"/>
    <cellStyle name="Обычный 6 2 2 8" xfId="147" xr:uid="{00000000-0005-0000-0000-000091000000}"/>
    <cellStyle name="Обычный 6 2 2 8 2" xfId="148" xr:uid="{00000000-0005-0000-0000-000092000000}"/>
    <cellStyle name="Обычный 6 2 2 8 3" xfId="149" xr:uid="{00000000-0005-0000-0000-000093000000}"/>
    <cellStyle name="Обычный 6 2 2 9" xfId="150" xr:uid="{00000000-0005-0000-0000-000094000000}"/>
    <cellStyle name="Обычный 6 2 3" xfId="151" xr:uid="{00000000-0005-0000-0000-000095000000}"/>
    <cellStyle name="Обычный 6 2 3 10" xfId="152" xr:uid="{00000000-0005-0000-0000-000096000000}"/>
    <cellStyle name="Обычный 6 2 3 11" xfId="153" xr:uid="{00000000-0005-0000-0000-000097000000}"/>
    <cellStyle name="Обычный 6 2 3 2" xfId="154" xr:uid="{00000000-0005-0000-0000-000098000000}"/>
    <cellStyle name="Обычный 6 2 3 2 2" xfId="155" xr:uid="{00000000-0005-0000-0000-000099000000}"/>
    <cellStyle name="Обычный 6 2 3 2 2 2" xfId="156" xr:uid="{00000000-0005-0000-0000-00009A000000}"/>
    <cellStyle name="Обычный 6 2 3 2 2 2 2" xfId="157" xr:uid="{00000000-0005-0000-0000-00009B000000}"/>
    <cellStyle name="Обычный 6 2 3 2 2 2 2 2" xfId="158" xr:uid="{00000000-0005-0000-0000-00009C000000}"/>
    <cellStyle name="Обычный 6 2 3 2 2 2 2 3" xfId="159" xr:uid="{00000000-0005-0000-0000-00009D000000}"/>
    <cellStyle name="Обычный 6 2 3 2 2 2 3" xfId="160" xr:uid="{00000000-0005-0000-0000-00009E000000}"/>
    <cellStyle name="Обычный 6 2 3 2 2 2 3 2" xfId="161" xr:uid="{00000000-0005-0000-0000-00009F000000}"/>
    <cellStyle name="Обычный 6 2 3 2 2 2 3 3" xfId="162" xr:uid="{00000000-0005-0000-0000-0000A0000000}"/>
    <cellStyle name="Обычный 6 2 3 2 2 2 4" xfId="163" xr:uid="{00000000-0005-0000-0000-0000A1000000}"/>
    <cellStyle name="Обычный 6 2 3 2 2 2 5" xfId="164" xr:uid="{00000000-0005-0000-0000-0000A2000000}"/>
    <cellStyle name="Обычный 6 2 3 2 2 3" xfId="165" xr:uid="{00000000-0005-0000-0000-0000A3000000}"/>
    <cellStyle name="Обычный 6 2 3 2 2 3 2" xfId="166" xr:uid="{00000000-0005-0000-0000-0000A4000000}"/>
    <cellStyle name="Обычный 6 2 3 2 2 3 3" xfId="167" xr:uid="{00000000-0005-0000-0000-0000A5000000}"/>
    <cellStyle name="Обычный 6 2 3 2 2 4" xfId="168" xr:uid="{00000000-0005-0000-0000-0000A6000000}"/>
    <cellStyle name="Обычный 6 2 3 2 2 4 2" xfId="169" xr:uid="{00000000-0005-0000-0000-0000A7000000}"/>
    <cellStyle name="Обычный 6 2 3 2 2 4 3" xfId="170" xr:uid="{00000000-0005-0000-0000-0000A8000000}"/>
    <cellStyle name="Обычный 6 2 3 2 2 5" xfId="171" xr:uid="{00000000-0005-0000-0000-0000A9000000}"/>
    <cellStyle name="Обычный 6 2 3 2 2 6" xfId="172" xr:uid="{00000000-0005-0000-0000-0000AA000000}"/>
    <cellStyle name="Обычный 6 2 3 2 3" xfId="173" xr:uid="{00000000-0005-0000-0000-0000AB000000}"/>
    <cellStyle name="Обычный 6 2 3 2 3 2" xfId="174" xr:uid="{00000000-0005-0000-0000-0000AC000000}"/>
    <cellStyle name="Обычный 6 2 3 2 3 2 2" xfId="175" xr:uid="{00000000-0005-0000-0000-0000AD000000}"/>
    <cellStyle name="Обычный 6 2 3 2 3 2 3" xfId="176" xr:uid="{00000000-0005-0000-0000-0000AE000000}"/>
    <cellStyle name="Обычный 6 2 3 2 3 3" xfId="177" xr:uid="{00000000-0005-0000-0000-0000AF000000}"/>
    <cellStyle name="Обычный 6 2 3 2 3 3 2" xfId="178" xr:uid="{00000000-0005-0000-0000-0000B0000000}"/>
    <cellStyle name="Обычный 6 2 3 2 3 3 3" xfId="179" xr:uid="{00000000-0005-0000-0000-0000B1000000}"/>
    <cellStyle name="Обычный 6 2 3 2 3 4" xfId="180" xr:uid="{00000000-0005-0000-0000-0000B2000000}"/>
    <cellStyle name="Обычный 6 2 3 2 3 5" xfId="181" xr:uid="{00000000-0005-0000-0000-0000B3000000}"/>
    <cellStyle name="Обычный 6 2 3 2 4" xfId="182" xr:uid="{00000000-0005-0000-0000-0000B4000000}"/>
    <cellStyle name="Обычный 6 2 3 2 4 2" xfId="183" xr:uid="{00000000-0005-0000-0000-0000B5000000}"/>
    <cellStyle name="Обычный 6 2 3 2 4 3" xfId="184" xr:uid="{00000000-0005-0000-0000-0000B6000000}"/>
    <cellStyle name="Обычный 6 2 3 2 5" xfId="185" xr:uid="{00000000-0005-0000-0000-0000B7000000}"/>
    <cellStyle name="Обычный 6 2 3 2 5 2" xfId="186" xr:uid="{00000000-0005-0000-0000-0000B8000000}"/>
    <cellStyle name="Обычный 6 2 3 2 5 3" xfId="187" xr:uid="{00000000-0005-0000-0000-0000B9000000}"/>
    <cellStyle name="Обычный 6 2 3 2 6" xfId="188" xr:uid="{00000000-0005-0000-0000-0000BA000000}"/>
    <cellStyle name="Обычный 6 2 3 2 7" xfId="189" xr:uid="{00000000-0005-0000-0000-0000BB000000}"/>
    <cellStyle name="Обычный 6 2 3 3" xfId="190" xr:uid="{00000000-0005-0000-0000-0000BC000000}"/>
    <cellStyle name="Обычный 6 2 3 3 2" xfId="191" xr:uid="{00000000-0005-0000-0000-0000BD000000}"/>
    <cellStyle name="Обычный 6 2 3 3 2 2" xfId="192" xr:uid="{00000000-0005-0000-0000-0000BE000000}"/>
    <cellStyle name="Обычный 6 2 3 3 2 2 2" xfId="193" xr:uid="{00000000-0005-0000-0000-0000BF000000}"/>
    <cellStyle name="Обычный 6 2 3 3 2 2 3" xfId="194" xr:uid="{00000000-0005-0000-0000-0000C0000000}"/>
    <cellStyle name="Обычный 6 2 3 3 2 3" xfId="195" xr:uid="{00000000-0005-0000-0000-0000C1000000}"/>
    <cellStyle name="Обычный 6 2 3 3 2 3 2" xfId="196" xr:uid="{00000000-0005-0000-0000-0000C2000000}"/>
    <cellStyle name="Обычный 6 2 3 3 2 3 3" xfId="197" xr:uid="{00000000-0005-0000-0000-0000C3000000}"/>
    <cellStyle name="Обычный 6 2 3 3 2 4" xfId="198" xr:uid="{00000000-0005-0000-0000-0000C4000000}"/>
    <cellStyle name="Обычный 6 2 3 3 2 5" xfId="199" xr:uid="{00000000-0005-0000-0000-0000C5000000}"/>
    <cellStyle name="Обычный 6 2 3 3 3" xfId="200" xr:uid="{00000000-0005-0000-0000-0000C6000000}"/>
    <cellStyle name="Обычный 6 2 3 3 3 2" xfId="201" xr:uid="{00000000-0005-0000-0000-0000C7000000}"/>
    <cellStyle name="Обычный 6 2 3 3 3 3" xfId="202" xr:uid="{00000000-0005-0000-0000-0000C8000000}"/>
    <cellStyle name="Обычный 6 2 3 3 4" xfId="203" xr:uid="{00000000-0005-0000-0000-0000C9000000}"/>
    <cellStyle name="Обычный 6 2 3 3 4 2" xfId="204" xr:uid="{00000000-0005-0000-0000-0000CA000000}"/>
    <cellStyle name="Обычный 6 2 3 3 4 3" xfId="205" xr:uid="{00000000-0005-0000-0000-0000CB000000}"/>
    <cellStyle name="Обычный 6 2 3 3 5" xfId="206" xr:uid="{00000000-0005-0000-0000-0000CC000000}"/>
    <cellStyle name="Обычный 6 2 3 3 6" xfId="207" xr:uid="{00000000-0005-0000-0000-0000CD000000}"/>
    <cellStyle name="Обычный 6 2 3 4" xfId="208" xr:uid="{00000000-0005-0000-0000-0000CE000000}"/>
    <cellStyle name="Обычный 6 2 3 4 2" xfId="209" xr:uid="{00000000-0005-0000-0000-0000CF000000}"/>
    <cellStyle name="Обычный 6 2 3 4 2 2" xfId="210" xr:uid="{00000000-0005-0000-0000-0000D0000000}"/>
    <cellStyle name="Обычный 6 2 3 4 2 2 2" xfId="211" xr:uid="{00000000-0005-0000-0000-0000D1000000}"/>
    <cellStyle name="Обычный 6 2 3 4 2 2 3" xfId="212" xr:uid="{00000000-0005-0000-0000-0000D2000000}"/>
    <cellStyle name="Обычный 6 2 3 4 2 3" xfId="213" xr:uid="{00000000-0005-0000-0000-0000D3000000}"/>
    <cellStyle name="Обычный 6 2 3 4 2 3 2" xfId="214" xr:uid="{00000000-0005-0000-0000-0000D4000000}"/>
    <cellStyle name="Обычный 6 2 3 4 2 3 3" xfId="215" xr:uid="{00000000-0005-0000-0000-0000D5000000}"/>
    <cellStyle name="Обычный 6 2 3 4 2 4" xfId="216" xr:uid="{00000000-0005-0000-0000-0000D6000000}"/>
    <cellStyle name="Обычный 6 2 3 4 2 5" xfId="217" xr:uid="{00000000-0005-0000-0000-0000D7000000}"/>
    <cellStyle name="Обычный 6 2 3 4 3" xfId="218" xr:uid="{00000000-0005-0000-0000-0000D8000000}"/>
    <cellStyle name="Обычный 6 2 3 4 3 2" xfId="219" xr:uid="{00000000-0005-0000-0000-0000D9000000}"/>
    <cellStyle name="Обычный 6 2 3 4 3 3" xfId="220" xr:uid="{00000000-0005-0000-0000-0000DA000000}"/>
    <cellStyle name="Обычный 6 2 3 4 4" xfId="221" xr:uid="{00000000-0005-0000-0000-0000DB000000}"/>
    <cellStyle name="Обычный 6 2 3 4 4 2" xfId="222" xr:uid="{00000000-0005-0000-0000-0000DC000000}"/>
    <cellStyle name="Обычный 6 2 3 4 4 3" xfId="223" xr:uid="{00000000-0005-0000-0000-0000DD000000}"/>
    <cellStyle name="Обычный 6 2 3 4 5" xfId="224" xr:uid="{00000000-0005-0000-0000-0000DE000000}"/>
    <cellStyle name="Обычный 6 2 3 4 6" xfId="225" xr:uid="{00000000-0005-0000-0000-0000DF000000}"/>
    <cellStyle name="Обычный 6 2 3 5" xfId="226" xr:uid="{00000000-0005-0000-0000-0000E0000000}"/>
    <cellStyle name="Обычный 6 2 3 5 2" xfId="227" xr:uid="{00000000-0005-0000-0000-0000E1000000}"/>
    <cellStyle name="Обычный 6 2 3 5 2 2" xfId="228" xr:uid="{00000000-0005-0000-0000-0000E2000000}"/>
    <cellStyle name="Обычный 6 2 3 5 2 3" xfId="229" xr:uid="{00000000-0005-0000-0000-0000E3000000}"/>
    <cellStyle name="Обычный 6 2 3 5 3" xfId="230" xr:uid="{00000000-0005-0000-0000-0000E4000000}"/>
    <cellStyle name="Обычный 6 2 3 5 3 2" xfId="231" xr:uid="{00000000-0005-0000-0000-0000E5000000}"/>
    <cellStyle name="Обычный 6 2 3 5 3 3" xfId="232" xr:uid="{00000000-0005-0000-0000-0000E6000000}"/>
    <cellStyle name="Обычный 6 2 3 5 4" xfId="233" xr:uid="{00000000-0005-0000-0000-0000E7000000}"/>
    <cellStyle name="Обычный 6 2 3 5 5" xfId="234" xr:uid="{00000000-0005-0000-0000-0000E8000000}"/>
    <cellStyle name="Обычный 6 2 3 6" xfId="235" xr:uid="{00000000-0005-0000-0000-0000E9000000}"/>
    <cellStyle name="Обычный 6 2 3 6 2" xfId="236" xr:uid="{00000000-0005-0000-0000-0000EA000000}"/>
    <cellStyle name="Обычный 6 2 3 6 3" xfId="237" xr:uid="{00000000-0005-0000-0000-0000EB000000}"/>
    <cellStyle name="Обычный 6 2 3 7" xfId="238" xr:uid="{00000000-0005-0000-0000-0000EC000000}"/>
    <cellStyle name="Обычный 6 2 3 7 2" xfId="239" xr:uid="{00000000-0005-0000-0000-0000ED000000}"/>
    <cellStyle name="Обычный 6 2 3 7 3" xfId="240" xr:uid="{00000000-0005-0000-0000-0000EE000000}"/>
    <cellStyle name="Обычный 6 2 3 8" xfId="241" xr:uid="{00000000-0005-0000-0000-0000EF000000}"/>
    <cellStyle name="Обычный 6 2 3 8 2" xfId="242" xr:uid="{00000000-0005-0000-0000-0000F0000000}"/>
    <cellStyle name="Обычный 6 2 3 8 3" xfId="243" xr:uid="{00000000-0005-0000-0000-0000F1000000}"/>
    <cellStyle name="Обычный 6 2 3 9" xfId="244" xr:uid="{00000000-0005-0000-0000-0000F2000000}"/>
    <cellStyle name="Обычный 6 2 4" xfId="245" xr:uid="{00000000-0005-0000-0000-0000F3000000}"/>
    <cellStyle name="Обычный 6 2 4 2" xfId="246" xr:uid="{00000000-0005-0000-0000-0000F4000000}"/>
    <cellStyle name="Обычный 6 2 4 2 2" xfId="247" xr:uid="{00000000-0005-0000-0000-0000F5000000}"/>
    <cellStyle name="Обычный 6 2 4 2 2 2" xfId="248" xr:uid="{00000000-0005-0000-0000-0000F6000000}"/>
    <cellStyle name="Обычный 6 2 4 2 2 3" xfId="249" xr:uid="{00000000-0005-0000-0000-0000F7000000}"/>
    <cellStyle name="Обычный 6 2 4 2 3" xfId="250" xr:uid="{00000000-0005-0000-0000-0000F8000000}"/>
    <cellStyle name="Обычный 6 2 4 2 3 2" xfId="251" xr:uid="{00000000-0005-0000-0000-0000F9000000}"/>
    <cellStyle name="Обычный 6 2 4 2 3 3" xfId="252" xr:uid="{00000000-0005-0000-0000-0000FA000000}"/>
    <cellStyle name="Обычный 6 2 4 2 4" xfId="253" xr:uid="{00000000-0005-0000-0000-0000FB000000}"/>
    <cellStyle name="Обычный 6 2 4 2 5" xfId="254" xr:uid="{00000000-0005-0000-0000-0000FC000000}"/>
    <cellStyle name="Обычный 6 2 4 3" xfId="255" xr:uid="{00000000-0005-0000-0000-0000FD000000}"/>
    <cellStyle name="Обычный 6 2 4 3 2" xfId="256" xr:uid="{00000000-0005-0000-0000-0000FE000000}"/>
    <cellStyle name="Обычный 6 2 4 3 3" xfId="257" xr:uid="{00000000-0005-0000-0000-0000FF000000}"/>
    <cellStyle name="Обычный 6 2 4 4" xfId="258" xr:uid="{00000000-0005-0000-0000-000000010000}"/>
    <cellStyle name="Обычный 6 2 4 4 2" xfId="259" xr:uid="{00000000-0005-0000-0000-000001010000}"/>
    <cellStyle name="Обычный 6 2 4 4 3" xfId="260" xr:uid="{00000000-0005-0000-0000-000002010000}"/>
    <cellStyle name="Обычный 6 2 4 5" xfId="261" xr:uid="{00000000-0005-0000-0000-000003010000}"/>
    <cellStyle name="Обычный 6 2 4 6" xfId="262" xr:uid="{00000000-0005-0000-0000-000004010000}"/>
    <cellStyle name="Обычный 6 2 5" xfId="263" xr:uid="{00000000-0005-0000-0000-000005010000}"/>
    <cellStyle name="Обычный 6 2 5 2" xfId="264" xr:uid="{00000000-0005-0000-0000-000006010000}"/>
    <cellStyle name="Обычный 6 2 5 2 2" xfId="265" xr:uid="{00000000-0005-0000-0000-000007010000}"/>
    <cellStyle name="Обычный 6 2 5 2 2 2" xfId="266" xr:uid="{00000000-0005-0000-0000-000008010000}"/>
    <cellStyle name="Обычный 6 2 5 2 2 3" xfId="267" xr:uid="{00000000-0005-0000-0000-000009010000}"/>
    <cellStyle name="Обычный 6 2 5 2 3" xfId="268" xr:uid="{00000000-0005-0000-0000-00000A010000}"/>
    <cellStyle name="Обычный 6 2 5 2 3 2" xfId="269" xr:uid="{00000000-0005-0000-0000-00000B010000}"/>
    <cellStyle name="Обычный 6 2 5 2 3 3" xfId="270" xr:uid="{00000000-0005-0000-0000-00000C010000}"/>
    <cellStyle name="Обычный 6 2 5 2 4" xfId="271" xr:uid="{00000000-0005-0000-0000-00000D010000}"/>
    <cellStyle name="Обычный 6 2 5 2 5" xfId="272" xr:uid="{00000000-0005-0000-0000-00000E010000}"/>
    <cellStyle name="Обычный 6 2 5 3" xfId="273" xr:uid="{00000000-0005-0000-0000-00000F010000}"/>
    <cellStyle name="Обычный 6 2 5 3 2" xfId="274" xr:uid="{00000000-0005-0000-0000-000010010000}"/>
    <cellStyle name="Обычный 6 2 5 3 3" xfId="275" xr:uid="{00000000-0005-0000-0000-000011010000}"/>
    <cellStyle name="Обычный 6 2 5 4" xfId="276" xr:uid="{00000000-0005-0000-0000-000012010000}"/>
    <cellStyle name="Обычный 6 2 5 4 2" xfId="277" xr:uid="{00000000-0005-0000-0000-000013010000}"/>
    <cellStyle name="Обычный 6 2 5 4 3" xfId="278" xr:uid="{00000000-0005-0000-0000-000014010000}"/>
    <cellStyle name="Обычный 6 2 5 5" xfId="279" xr:uid="{00000000-0005-0000-0000-000015010000}"/>
    <cellStyle name="Обычный 6 2 5 6" xfId="280" xr:uid="{00000000-0005-0000-0000-000016010000}"/>
    <cellStyle name="Обычный 6 2 6" xfId="281" xr:uid="{00000000-0005-0000-0000-000017010000}"/>
    <cellStyle name="Обычный 6 2 6 2" xfId="282" xr:uid="{00000000-0005-0000-0000-000018010000}"/>
    <cellStyle name="Обычный 6 2 6 2 2" xfId="283" xr:uid="{00000000-0005-0000-0000-000019010000}"/>
    <cellStyle name="Обычный 6 2 6 2 3" xfId="284" xr:uid="{00000000-0005-0000-0000-00001A010000}"/>
    <cellStyle name="Обычный 6 2 6 3" xfId="285" xr:uid="{00000000-0005-0000-0000-00001B010000}"/>
    <cellStyle name="Обычный 6 2 6 3 2" xfId="286" xr:uid="{00000000-0005-0000-0000-00001C010000}"/>
    <cellStyle name="Обычный 6 2 6 3 3" xfId="287" xr:uid="{00000000-0005-0000-0000-00001D010000}"/>
    <cellStyle name="Обычный 6 2 6 4" xfId="288" xr:uid="{00000000-0005-0000-0000-00001E010000}"/>
    <cellStyle name="Обычный 6 2 6 5" xfId="289" xr:uid="{00000000-0005-0000-0000-00001F010000}"/>
    <cellStyle name="Обычный 6 2 7" xfId="290" xr:uid="{00000000-0005-0000-0000-000020010000}"/>
    <cellStyle name="Обычный 6 2 7 2" xfId="291" xr:uid="{00000000-0005-0000-0000-000021010000}"/>
    <cellStyle name="Обычный 6 2 7 3" xfId="292" xr:uid="{00000000-0005-0000-0000-000022010000}"/>
    <cellStyle name="Обычный 6 2 8" xfId="293" xr:uid="{00000000-0005-0000-0000-000023010000}"/>
    <cellStyle name="Обычный 6 2 8 2" xfId="294" xr:uid="{00000000-0005-0000-0000-000024010000}"/>
    <cellStyle name="Обычный 6 2 8 3" xfId="295" xr:uid="{00000000-0005-0000-0000-000025010000}"/>
    <cellStyle name="Обычный 6 2 9" xfId="296" xr:uid="{00000000-0005-0000-0000-000026010000}"/>
    <cellStyle name="Обычный 6 2 9 2" xfId="297" xr:uid="{00000000-0005-0000-0000-000027010000}"/>
    <cellStyle name="Обычный 6 2 9 3" xfId="298" xr:uid="{00000000-0005-0000-0000-000028010000}"/>
    <cellStyle name="Обычный 6 3" xfId="299" xr:uid="{00000000-0005-0000-0000-000029010000}"/>
    <cellStyle name="Обычный 6 3 2" xfId="300" xr:uid="{00000000-0005-0000-0000-00002A010000}"/>
    <cellStyle name="Обычный 6 3 2 2" xfId="301" xr:uid="{00000000-0005-0000-0000-00002B010000}"/>
    <cellStyle name="Обычный 6 3 2 2 2" xfId="302" xr:uid="{00000000-0005-0000-0000-00002C010000}"/>
    <cellStyle name="Обычный 6 3 2 2 3" xfId="303" xr:uid="{00000000-0005-0000-0000-00002D010000}"/>
    <cellStyle name="Обычный 6 3 2 3" xfId="304" xr:uid="{00000000-0005-0000-0000-00002E010000}"/>
    <cellStyle name="Обычный 6 3 2 3 2" xfId="305" xr:uid="{00000000-0005-0000-0000-00002F010000}"/>
    <cellStyle name="Обычный 6 3 2 3 3" xfId="306" xr:uid="{00000000-0005-0000-0000-000030010000}"/>
    <cellStyle name="Обычный 6 3 2 4" xfId="307" xr:uid="{00000000-0005-0000-0000-000031010000}"/>
    <cellStyle name="Обычный 6 3 2 5" xfId="308" xr:uid="{00000000-0005-0000-0000-000032010000}"/>
    <cellStyle name="Обычный 6 3 3" xfId="309" xr:uid="{00000000-0005-0000-0000-000033010000}"/>
    <cellStyle name="Обычный 6 3 3 2" xfId="310" xr:uid="{00000000-0005-0000-0000-000034010000}"/>
    <cellStyle name="Обычный 6 3 3 3" xfId="311" xr:uid="{00000000-0005-0000-0000-000035010000}"/>
    <cellStyle name="Обычный 6 3 4" xfId="312" xr:uid="{00000000-0005-0000-0000-000036010000}"/>
    <cellStyle name="Обычный 6 3 4 2" xfId="313" xr:uid="{00000000-0005-0000-0000-000037010000}"/>
    <cellStyle name="Обычный 6 3 4 3" xfId="314" xr:uid="{00000000-0005-0000-0000-000038010000}"/>
    <cellStyle name="Обычный 6 3 5" xfId="315" xr:uid="{00000000-0005-0000-0000-000039010000}"/>
    <cellStyle name="Обычный 6 3 6" xfId="316" xr:uid="{00000000-0005-0000-0000-00003A010000}"/>
    <cellStyle name="Обычный 6 4" xfId="317" xr:uid="{00000000-0005-0000-0000-00003B010000}"/>
    <cellStyle name="Обычный 6 4 2" xfId="318" xr:uid="{00000000-0005-0000-0000-00003C010000}"/>
    <cellStyle name="Обычный 6 4 2 2" xfId="319" xr:uid="{00000000-0005-0000-0000-00003D010000}"/>
    <cellStyle name="Обычный 6 4 2 2 2" xfId="320" xr:uid="{00000000-0005-0000-0000-00003E010000}"/>
    <cellStyle name="Обычный 6 4 2 2 3" xfId="321" xr:uid="{00000000-0005-0000-0000-00003F010000}"/>
    <cellStyle name="Обычный 6 4 2 3" xfId="322" xr:uid="{00000000-0005-0000-0000-000040010000}"/>
    <cellStyle name="Обычный 6 4 2 3 2" xfId="323" xr:uid="{00000000-0005-0000-0000-000041010000}"/>
    <cellStyle name="Обычный 6 4 2 3 3" xfId="324" xr:uid="{00000000-0005-0000-0000-000042010000}"/>
    <cellStyle name="Обычный 6 4 2 4" xfId="325" xr:uid="{00000000-0005-0000-0000-000043010000}"/>
    <cellStyle name="Обычный 6 4 2 5" xfId="326" xr:uid="{00000000-0005-0000-0000-000044010000}"/>
    <cellStyle name="Обычный 6 4 3" xfId="327" xr:uid="{00000000-0005-0000-0000-000045010000}"/>
    <cellStyle name="Обычный 6 4 3 2" xfId="328" xr:uid="{00000000-0005-0000-0000-000046010000}"/>
    <cellStyle name="Обычный 6 4 3 3" xfId="329" xr:uid="{00000000-0005-0000-0000-000047010000}"/>
    <cellStyle name="Обычный 6 4 4" xfId="330" xr:uid="{00000000-0005-0000-0000-000048010000}"/>
    <cellStyle name="Обычный 6 4 4 2" xfId="331" xr:uid="{00000000-0005-0000-0000-000049010000}"/>
    <cellStyle name="Обычный 6 4 4 3" xfId="332" xr:uid="{00000000-0005-0000-0000-00004A010000}"/>
    <cellStyle name="Обычный 6 4 5" xfId="333" xr:uid="{00000000-0005-0000-0000-00004B010000}"/>
    <cellStyle name="Обычный 6 4 6" xfId="334" xr:uid="{00000000-0005-0000-0000-00004C010000}"/>
    <cellStyle name="Обычный 6 5" xfId="335" xr:uid="{00000000-0005-0000-0000-00004D010000}"/>
    <cellStyle name="Обычный 6 5 2" xfId="336" xr:uid="{00000000-0005-0000-0000-00004E010000}"/>
    <cellStyle name="Обычный 6 5 2 2" xfId="337" xr:uid="{00000000-0005-0000-0000-00004F010000}"/>
    <cellStyle name="Обычный 6 5 2 3" xfId="338" xr:uid="{00000000-0005-0000-0000-000050010000}"/>
    <cellStyle name="Обычный 6 5 3" xfId="339" xr:uid="{00000000-0005-0000-0000-000051010000}"/>
    <cellStyle name="Обычный 6 5 3 2" xfId="340" xr:uid="{00000000-0005-0000-0000-000052010000}"/>
    <cellStyle name="Обычный 6 5 3 3" xfId="341" xr:uid="{00000000-0005-0000-0000-000053010000}"/>
    <cellStyle name="Обычный 6 5 4" xfId="342" xr:uid="{00000000-0005-0000-0000-000054010000}"/>
    <cellStyle name="Обычный 6 5 5" xfId="343" xr:uid="{00000000-0005-0000-0000-000055010000}"/>
    <cellStyle name="Обычный 6 6" xfId="344" xr:uid="{00000000-0005-0000-0000-000056010000}"/>
    <cellStyle name="Обычный 6 6 2" xfId="345" xr:uid="{00000000-0005-0000-0000-000057010000}"/>
    <cellStyle name="Обычный 6 6 3" xfId="346" xr:uid="{00000000-0005-0000-0000-000058010000}"/>
    <cellStyle name="Обычный 6 7" xfId="347" xr:uid="{00000000-0005-0000-0000-000059010000}"/>
    <cellStyle name="Обычный 6 7 2" xfId="348" xr:uid="{00000000-0005-0000-0000-00005A010000}"/>
    <cellStyle name="Обычный 6 7 3" xfId="349" xr:uid="{00000000-0005-0000-0000-00005B010000}"/>
    <cellStyle name="Обычный 6 8" xfId="350" xr:uid="{00000000-0005-0000-0000-00005C010000}"/>
    <cellStyle name="Обычный 6 8 2" xfId="351" xr:uid="{00000000-0005-0000-0000-00005D010000}"/>
    <cellStyle name="Обычный 6 8 3" xfId="352" xr:uid="{00000000-0005-0000-0000-00005E010000}"/>
    <cellStyle name="Обычный 6 9" xfId="353" xr:uid="{00000000-0005-0000-0000-00005F010000}"/>
    <cellStyle name="Обычный 7" xfId="354" xr:uid="{00000000-0005-0000-0000-000060010000}"/>
    <cellStyle name="Обычный 7 2" xfId="355" xr:uid="{00000000-0005-0000-0000-000061010000}"/>
    <cellStyle name="Обычный 7 2 10" xfId="356" xr:uid="{00000000-0005-0000-0000-000062010000}"/>
    <cellStyle name="Обычный 7 2 2" xfId="357" xr:uid="{00000000-0005-0000-0000-000063010000}"/>
    <cellStyle name="Обычный 7 2 2 2" xfId="358" xr:uid="{00000000-0005-0000-0000-000064010000}"/>
    <cellStyle name="Обычный 7 2 2 2 2" xfId="359" xr:uid="{00000000-0005-0000-0000-000065010000}"/>
    <cellStyle name="Обычный 7 2 2 2 2 2" xfId="360" xr:uid="{00000000-0005-0000-0000-000066010000}"/>
    <cellStyle name="Обычный 7 2 2 2 2 3" xfId="361" xr:uid="{00000000-0005-0000-0000-000067010000}"/>
    <cellStyle name="Обычный 7 2 2 2 3" xfId="362" xr:uid="{00000000-0005-0000-0000-000068010000}"/>
    <cellStyle name="Обычный 7 2 2 2 3 2" xfId="363" xr:uid="{00000000-0005-0000-0000-000069010000}"/>
    <cellStyle name="Обычный 7 2 2 2 3 3" xfId="364" xr:uid="{00000000-0005-0000-0000-00006A010000}"/>
    <cellStyle name="Обычный 7 2 2 2 4" xfId="365" xr:uid="{00000000-0005-0000-0000-00006B010000}"/>
    <cellStyle name="Обычный 7 2 2 2 5" xfId="366" xr:uid="{00000000-0005-0000-0000-00006C010000}"/>
    <cellStyle name="Обычный 7 2 2 3" xfId="367" xr:uid="{00000000-0005-0000-0000-00006D010000}"/>
    <cellStyle name="Обычный 7 2 2 3 2" xfId="368" xr:uid="{00000000-0005-0000-0000-00006E010000}"/>
    <cellStyle name="Обычный 7 2 2 3 3" xfId="369" xr:uid="{00000000-0005-0000-0000-00006F010000}"/>
    <cellStyle name="Обычный 7 2 2 4" xfId="370" xr:uid="{00000000-0005-0000-0000-000070010000}"/>
    <cellStyle name="Обычный 7 2 2 4 2" xfId="371" xr:uid="{00000000-0005-0000-0000-000071010000}"/>
    <cellStyle name="Обычный 7 2 2 4 3" xfId="372" xr:uid="{00000000-0005-0000-0000-000072010000}"/>
    <cellStyle name="Обычный 7 2 2 5" xfId="373" xr:uid="{00000000-0005-0000-0000-000073010000}"/>
    <cellStyle name="Обычный 7 2 2 6" xfId="374" xr:uid="{00000000-0005-0000-0000-000074010000}"/>
    <cellStyle name="Обычный 7 2 3" xfId="375" xr:uid="{00000000-0005-0000-0000-000075010000}"/>
    <cellStyle name="Обычный 7 2 3 2" xfId="376" xr:uid="{00000000-0005-0000-0000-000076010000}"/>
    <cellStyle name="Обычный 7 2 3 2 2" xfId="377" xr:uid="{00000000-0005-0000-0000-000077010000}"/>
    <cellStyle name="Обычный 7 2 3 2 2 2" xfId="378" xr:uid="{00000000-0005-0000-0000-000078010000}"/>
    <cellStyle name="Обычный 7 2 3 2 2 3" xfId="379" xr:uid="{00000000-0005-0000-0000-000079010000}"/>
    <cellStyle name="Обычный 7 2 3 2 3" xfId="380" xr:uid="{00000000-0005-0000-0000-00007A010000}"/>
    <cellStyle name="Обычный 7 2 3 2 3 2" xfId="381" xr:uid="{00000000-0005-0000-0000-00007B010000}"/>
    <cellStyle name="Обычный 7 2 3 2 3 3" xfId="382" xr:uid="{00000000-0005-0000-0000-00007C010000}"/>
    <cellStyle name="Обычный 7 2 3 2 4" xfId="383" xr:uid="{00000000-0005-0000-0000-00007D010000}"/>
    <cellStyle name="Обычный 7 2 3 2 5" xfId="384" xr:uid="{00000000-0005-0000-0000-00007E010000}"/>
    <cellStyle name="Обычный 7 2 3 3" xfId="385" xr:uid="{00000000-0005-0000-0000-00007F010000}"/>
    <cellStyle name="Обычный 7 2 3 3 2" xfId="386" xr:uid="{00000000-0005-0000-0000-000080010000}"/>
    <cellStyle name="Обычный 7 2 3 3 3" xfId="387" xr:uid="{00000000-0005-0000-0000-000081010000}"/>
    <cellStyle name="Обычный 7 2 3 4" xfId="388" xr:uid="{00000000-0005-0000-0000-000082010000}"/>
    <cellStyle name="Обычный 7 2 3 4 2" xfId="389" xr:uid="{00000000-0005-0000-0000-000083010000}"/>
    <cellStyle name="Обычный 7 2 3 4 3" xfId="390" xr:uid="{00000000-0005-0000-0000-000084010000}"/>
    <cellStyle name="Обычный 7 2 3 5" xfId="391" xr:uid="{00000000-0005-0000-0000-000085010000}"/>
    <cellStyle name="Обычный 7 2 3 6" xfId="392" xr:uid="{00000000-0005-0000-0000-000086010000}"/>
    <cellStyle name="Обычный 7 2 4" xfId="393" xr:uid="{00000000-0005-0000-0000-000087010000}"/>
    <cellStyle name="Обычный 7 2 4 2" xfId="394" xr:uid="{00000000-0005-0000-0000-000088010000}"/>
    <cellStyle name="Обычный 7 2 4 2 2" xfId="395" xr:uid="{00000000-0005-0000-0000-000089010000}"/>
    <cellStyle name="Обычный 7 2 4 2 3" xfId="396" xr:uid="{00000000-0005-0000-0000-00008A010000}"/>
    <cellStyle name="Обычный 7 2 4 3" xfId="397" xr:uid="{00000000-0005-0000-0000-00008B010000}"/>
    <cellStyle name="Обычный 7 2 4 3 2" xfId="398" xr:uid="{00000000-0005-0000-0000-00008C010000}"/>
    <cellStyle name="Обычный 7 2 4 3 3" xfId="399" xr:uid="{00000000-0005-0000-0000-00008D010000}"/>
    <cellStyle name="Обычный 7 2 4 4" xfId="400" xr:uid="{00000000-0005-0000-0000-00008E010000}"/>
    <cellStyle name="Обычный 7 2 4 5" xfId="401" xr:uid="{00000000-0005-0000-0000-00008F010000}"/>
    <cellStyle name="Обычный 7 2 5" xfId="402" xr:uid="{00000000-0005-0000-0000-000090010000}"/>
    <cellStyle name="Обычный 7 2 5 2" xfId="403" xr:uid="{00000000-0005-0000-0000-000091010000}"/>
    <cellStyle name="Обычный 7 2 5 3" xfId="404" xr:uid="{00000000-0005-0000-0000-000092010000}"/>
    <cellStyle name="Обычный 7 2 6" xfId="405" xr:uid="{00000000-0005-0000-0000-000093010000}"/>
    <cellStyle name="Обычный 7 2 6 2" xfId="406" xr:uid="{00000000-0005-0000-0000-000094010000}"/>
    <cellStyle name="Обычный 7 2 6 3" xfId="407" xr:uid="{00000000-0005-0000-0000-000095010000}"/>
    <cellStyle name="Обычный 7 2 7" xfId="408" xr:uid="{00000000-0005-0000-0000-000096010000}"/>
    <cellStyle name="Обычный 7 2 7 2" xfId="409" xr:uid="{00000000-0005-0000-0000-000097010000}"/>
    <cellStyle name="Обычный 7 2 7 3" xfId="410" xr:uid="{00000000-0005-0000-0000-000098010000}"/>
    <cellStyle name="Обычный 7 2 8" xfId="411" xr:uid="{00000000-0005-0000-0000-000099010000}"/>
    <cellStyle name="Обычный 7 2 9" xfId="412" xr:uid="{00000000-0005-0000-0000-00009A010000}"/>
    <cellStyle name="Обычный 8" xfId="3" xr:uid="{00000000-0005-0000-0000-00009B010000}"/>
    <cellStyle name="Обычный 9" xfId="413" xr:uid="{00000000-0005-0000-0000-00009C010000}"/>
    <cellStyle name="Обычный 9 2" xfId="414" xr:uid="{00000000-0005-0000-0000-00009D010000}"/>
    <cellStyle name="Обычный 9 2 2" xfId="415" xr:uid="{00000000-0005-0000-0000-00009E010000}"/>
    <cellStyle name="Обычный 9 2 2 2" xfId="416" xr:uid="{00000000-0005-0000-0000-00009F010000}"/>
    <cellStyle name="Обычный 9 2 2 2 2" xfId="417" xr:uid="{00000000-0005-0000-0000-0000A0010000}"/>
    <cellStyle name="Обычный 9 2 2 2 3" xfId="418" xr:uid="{00000000-0005-0000-0000-0000A1010000}"/>
    <cellStyle name="Обычный 9 2 2 3" xfId="419" xr:uid="{00000000-0005-0000-0000-0000A2010000}"/>
    <cellStyle name="Обычный 9 2 2 3 2" xfId="420" xr:uid="{00000000-0005-0000-0000-0000A3010000}"/>
    <cellStyle name="Обычный 9 2 2 3 3" xfId="421" xr:uid="{00000000-0005-0000-0000-0000A4010000}"/>
    <cellStyle name="Обычный 9 2 2 4" xfId="422" xr:uid="{00000000-0005-0000-0000-0000A5010000}"/>
    <cellStyle name="Обычный 9 2 2 4 2" xfId="423" xr:uid="{00000000-0005-0000-0000-0000A6010000}"/>
    <cellStyle name="Обычный 9 2 2 4 3" xfId="424" xr:uid="{00000000-0005-0000-0000-0000A7010000}"/>
    <cellStyle name="Обычный 9 2 2 5" xfId="425" xr:uid="{00000000-0005-0000-0000-0000A8010000}"/>
    <cellStyle name="Обычный 9 2 2 6" xfId="426" xr:uid="{00000000-0005-0000-0000-0000A9010000}"/>
    <cellStyle name="Обычный 9 2 3" xfId="427" xr:uid="{00000000-0005-0000-0000-0000AA010000}"/>
    <cellStyle name="Обычный 9 2 3 2" xfId="428" xr:uid="{00000000-0005-0000-0000-0000AB010000}"/>
    <cellStyle name="Обычный 9 2 3 3" xfId="429" xr:uid="{00000000-0005-0000-0000-0000AC010000}"/>
    <cellStyle name="Обычный 9 2 4" xfId="430" xr:uid="{00000000-0005-0000-0000-0000AD010000}"/>
    <cellStyle name="Обычный 9 2 4 2" xfId="431" xr:uid="{00000000-0005-0000-0000-0000AE010000}"/>
    <cellStyle name="Обычный 9 2 4 3" xfId="432" xr:uid="{00000000-0005-0000-0000-0000AF010000}"/>
    <cellStyle name="Обычный 9 2 5" xfId="433" xr:uid="{00000000-0005-0000-0000-0000B0010000}"/>
    <cellStyle name="Обычный 9 2 6" xfId="434" xr:uid="{00000000-0005-0000-0000-0000B1010000}"/>
    <cellStyle name="Обычный 9 3" xfId="435" xr:uid="{00000000-0005-0000-0000-0000B2010000}"/>
    <cellStyle name="Обычный 9 3 2" xfId="436" xr:uid="{00000000-0005-0000-0000-0000B3010000}"/>
    <cellStyle name="Обычный 9 3 2 2" xfId="437" xr:uid="{00000000-0005-0000-0000-0000B4010000}"/>
    <cellStyle name="Обычный 9 3 2 3" xfId="438" xr:uid="{00000000-0005-0000-0000-0000B5010000}"/>
    <cellStyle name="Обычный 9 3 3" xfId="439" xr:uid="{00000000-0005-0000-0000-0000B6010000}"/>
    <cellStyle name="Обычный 9 3 3 2" xfId="440" xr:uid="{00000000-0005-0000-0000-0000B7010000}"/>
    <cellStyle name="Обычный 9 3 3 3" xfId="441" xr:uid="{00000000-0005-0000-0000-0000B8010000}"/>
    <cellStyle name="Обычный 9 3 4" xfId="442" xr:uid="{00000000-0005-0000-0000-0000B9010000}"/>
    <cellStyle name="Обычный 9 3 4 2" xfId="443" xr:uid="{00000000-0005-0000-0000-0000BA010000}"/>
    <cellStyle name="Обычный 9 3 4 3" xfId="444" xr:uid="{00000000-0005-0000-0000-0000BB010000}"/>
    <cellStyle name="Обычный 9 3 5" xfId="445" xr:uid="{00000000-0005-0000-0000-0000BC010000}"/>
    <cellStyle name="Обычный 9 3 6" xfId="446" xr:uid="{00000000-0005-0000-0000-0000BD010000}"/>
    <cellStyle name="Обычный 9 4" xfId="447" xr:uid="{00000000-0005-0000-0000-0000BE010000}"/>
    <cellStyle name="Обычный 9 4 2" xfId="448" xr:uid="{00000000-0005-0000-0000-0000BF010000}"/>
    <cellStyle name="Обычный 9 4 3" xfId="449" xr:uid="{00000000-0005-0000-0000-0000C0010000}"/>
    <cellStyle name="Обычный 9 5" xfId="450" xr:uid="{00000000-0005-0000-0000-0000C1010000}"/>
    <cellStyle name="Обычный 9 5 2" xfId="451" xr:uid="{00000000-0005-0000-0000-0000C2010000}"/>
    <cellStyle name="Обычный 9 5 3" xfId="452" xr:uid="{00000000-0005-0000-0000-0000C3010000}"/>
    <cellStyle name="Обычный 9 6" xfId="453" xr:uid="{00000000-0005-0000-0000-0000C4010000}"/>
    <cellStyle name="Обычный 9 7" xfId="454" xr:uid="{00000000-0005-0000-0000-0000C5010000}"/>
    <cellStyle name="Плохой 2" xfId="455" xr:uid="{00000000-0005-0000-0000-0000C6010000}"/>
    <cellStyle name="Пояснение 2" xfId="456" xr:uid="{00000000-0005-0000-0000-0000C7010000}"/>
    <cellStyle name="Примечание 2" xfId="457" xr:uid="{00000000-0005-0000-0000-0000C8010000}"/>
    <cellStyle name="Процентный 2" xfId="458" xr:uid="{00000000-0005-0000-0000-0000C9010000}"/>
    <cellStyle name="Процентный 3" xfId="459" xr:uid="{00000000-0005-0000-0000-0000CA010000}"/>
    <cellStyle name="Связанная ячейка 2" xfId="460" xr:uid="{00000000-0005-0000-0000-0000CB010000}"/>
    <cellStyle name="Стиль 1" xfId="461" xr:uid="{00000000-0005-0000-0000-0000CC010000}"/>
    <cellStyle name="Текст предупреждения 2" xfId="462" xr:uid="{00000000-0005-0000-0000-0000CD010000}"/>
    <cellStyle name="Финансовый" xfId="1" builtinId="3"/>
    <cellStyle name="Финансовый 2" xfId="463" xr:uid="{00000000-0005-0000-0000-0000CF010000}"/>
    <cellStyle name="Финансовый 2 10" xfId="464" xr:uid="{00000000-0005-0000-0000-0000D0010000}"/>
    <cellStyle name="Финансовый 2 2" xfId="465" xr:uid="{00000000-0005-0000-0000-0000D1010000}"/>
    <cellStyle name="Финансовый 2 2 2" xfId="466" xr:uid="{00000000-0005-0000-0000-0000D2010000}"/>
    <cellStyle name="Финансовый 2 2 2 2" xfId="467" xr:uid="{00000000-0005-0000-0000-0000D3010000}"/>
    <cellStyle name="Финансовый 2 2 2 2 2" xfId="468" xr:uid="{00000000-0005-0000-0000-0000D4010000}"/>
    <cellStyle name="Финансовый 2 2 2 2 3" xfId="469" xr:uid="{00000000-0005-0000-0000-0000D5010000}"/>
    <cellStyle name="Финансовый 2 2 2 2 4" xfId="470" xr:uid="{00000000-0005-0000-0000-0000D6010000}"/>
    <cellStyle name="Финансовый 2 2 2 3" xfId="471" xr:uid="{00000000-0005-0000-0000-0000D7010000}"/>
    <cellStyle name="Финансовый 2 2 2 3 2" xfId="472" xr:uid="{00000000-0005-0000-0000-0000D8010000}"/>
    <cellStyle name="Финансовый 2 2 2 3 3" xfId="473" xr:uid="{00000000-0005-0000-0000-0000D9010000}"/>
    <cellStyle name="Финансовый 2 2 2 4" xfId="474" xr:uid="{00000000-0005-0000-0000-0000DA010000}"/>
    <cellStyle name="Финансовый 2 2 2 5" xfId="475" xr:uid="{00000000-0005-0000-0000-0000DB010000}"/>
    <cellStyle name="Финансовый 2 2 3" xfId="476" xr:uid="{00000000-0005-0000-0000-0000DC010000}"/>
    <cellStyle name="Финансовый 2 2 3 2" xfId="477" xr:uid="{00000000-0005-0000-0000-0000DD010000}"/>
    <cellStyle name="Финансовый 2 2 3 3" xfId="478" xr:uid="{00000000-0005-0000-0000-0000DE010000}"/>
    <cellStyle name="Финансовый 2 2 4" xfId="479" xr:uid="{00000000-0005-0000-0000-0000DF010000}"/>
    <cellStyle name="Финансовый 2 2 4 2" xfId="480" xr:uid="{00000000-0005-0000-0000-0000E0010000}"/>
    <cellStyle name="Финансовый 2 2 4 3" xfId="481" xr:uid="{00000000-0005-0000-0000-0000E1010000}"/>
    <cellStyle name="Финансовый 2 2 5" xfId="482" xr:uid="{00000000-0005-0000-0000-0000E2010000}"/>
    <cellStyle name="Финансовый 2 2 6" xfId="483" xr:uid="{00000000-0005-0000-0000-0000E3010000}"/>
    <cellStyle name="Финансовый 2 3" xfId="484" xr:uid="{00000000-0005-0000-0000-0000E4010000}"/>
    <cellStyle name="Финансовый 2 3 2" xfId="485" xr:uid="{00000000-0005-0000-0000-0000E5010000}"/>
    <cellStyle name="Финансовый 2 3 2 2" xfId="486" xr:uid="{00000000-0005-0000-0000-0000E6010000}"/>
    <cellStyle name="Финансовый 2 3 2 2 2" xfId="487" xr:uid="{00000000-0005-0000-0000-0000E7010000}"/>
    <cellStyle name="Финансовый 2 3 2 2 3" xfId="488" xr:uid="{00000000-0005-0000-0000-0000E8010000}"/>
    <cellStyle name="Финансовый 2 3 2 3" xfId="489" xr:uid="{00000000-0005-0000-0000-0000E9010000}"/>
    <cellStyle name="Финансовый 2 3 2 3 2" xfId="490" xr:uid="{00000000-0005-0000-0000-0000EA010000}"/>
    <cellStyle name="Финансовый 2 3 2 3 3" xfId="491" xr:uid="{00000000-0005-0000-0000-0000EB010000}"/>
    <cellStyle name="Финансовый 2 3 2 4" xfId="492" xr:uid="{00000000-0005-0000-0000-0000EC010000}"/>
    <cellStyle name="Финансовый 2 3 2 5" xfId="493" xr:uid="{00000000-0005-0000-0000-0000ED010000}"/>
    <cellStyle name="Финансовый 2 3 3" xfId="494" xr:uid="{00000000-0005-0000-0000-0000EE010000}"/>
    <cellStyle name="Финансовый 2 3 3 2" xfId="495" xr:uid="{00000000-0005-0000-0000-0000EF010000}"/>
    <cellStyle name="Финансовый 2 3 3 3" xfId="496" xr:uid="{00000000-0005-0000-0000-0000F0010000}"/>
    <cellStyle name="Финансовый 2 3 4" xfId="497" xr:uid="{00000000-0005-0000-0000-0000F1010000}"/>
    <cellStyle name="Финансовый 2 3 4 2" xfId="498" xr:uid="{00000000-0005-0000-0000-0000F2010000}"/>
    <cellStyle name="Финансовый 2 3 4 3" xfId="499" xr:uid="{00000000-0005-0000-0000-0000F3010000}"/>
    <cellStyle name="Финансовый 2 3 5" xfId="500" xr:uid="{00000000-0005-0000-0000-0000F4010000}"/>
    <cellStyle name="Финансовый 2 3 6" xfId="501" xr:uid="{00000000-0005-0000-0000-0000F5010000}"/>
    <cellStyle name="Финансовый 2 4" xfId="502" xr:uid="{00000000-0005-0000-0000-0000F6010000}"/>
    <cellStyle name="Финансовый 2 4 2" xfId="503" xr:uid="{00000000-0005-0000-0000-0000F7010000}"/>
    <cellStyle name="Финансовый 2 4 2 2" xfId="504" xr:uid="{00000000-0005-0000-0000-0000F8010000}"/>
    <cellStyle name="Финансовый 2 4 2 3" xfId="505" xr:uid="{00000000-0005-0000-0000-0000F9010000}"/>
    <cellStyle name="Финансовый 2 4 3" xfId="506" xr:uid="{00000000-0005-0000-0000-0000FA010000}"/>
    <cellStyle name="Финансовый 2 4 3 2" xfId="507" xr:uid="{00000000-0005-0000-0000-0000FB010000}"/>
    <cellStyle name="Финансовый 2 4 3 3" xfId="508" xr:uid="{00000000-0005-0000-0000-0000FC010000}"/>
    <cellStyle name="Финансовый 2 4 4" xfId="509" xr:uid="{00000000-0005-0000-0000-0000FD010000}"/>
    <cellStyle name="Финансовый 2 4 5" xfId="510" xr:uid="{00000000-0005-0000-0000-0000FE010000}"/>
    <cellStyle name="Финансовый 2 5" xfId="511" xr:uid="{00000000-0005-0000-0000-0000FF010000}"/>
    <cellStyle name="Финансовый 2 5 2" xfId="512" xr:uid="{00000000-0005-0000-0000-000000020000}"/>
    <cellStyle name="Финансовый 2 5 3" xfId="513" xr:uid="{00000000-0005-0000-0000-000001020000}"/>
    <cellStyle name="Финансовый 2 6" xfId="514" xr:uid="{00000000-0005-0000-0000-000002020000}"/>
    <cellStyle name="Финансовый 2 6 2" xfId="515" xr:uid="{00000000-0005-0000-0000-000003020000}"/>
    <cellStyle name="Финансовый 2 6 3" xfId="516" xr:uid="{00000000-0005-0000-0000-000004020000}"/>
    <cellStyle name="Финансовый 2 7" xfId="517" xr:uid="{00000000-0005-0000-0000-000005020000}"/>
    <cellStyle name="Финансовый 2 7 2" xfId="518" xr:uid="{00000000-0005-0000-0000-000006020000}"/>
    <cellStyle name="Финансовый 2 7 3" xfId="519" xr:uid="{00000000-0005-0000-0000-000007020000}"/>
    <cellStyle name="Финансовый 2 8" xfId="520" xr:uid="{00000000-0005-0000-0000-000008020000}"/>
    <cellStyle name="Финансовый 2 9" xfId="521" xr:uid="{00000000-0005-0000-0000-000009020000}"/>
    <cellStyle name="Финансовый 3" xfId="522" xr:uid="{00000000-0005-0000-0000-00000A020000}"/>
    <cellStyle name="Финансовый 3 10" xfId="523" xr:uid="{00000000-0005-0000-0000-00000B020000}"/>
    <cellStyle name="Финансовый 3 2" xfId="524" xr:uid="{00000000-0005-0000-0000-00000C020000}"/>
    <cellStyle name="Финансовый 3 2 2" xfId="525" xr:uid="{00000000-0005-0000-0000-00000D020000}"/>
    <cellStyle name="Финансовый 3 2 2 2" xfId="526" xr:uid="{00000000-0005-0000-0000-00000E020000}"/>
    <cellStyle name="Финансовый 3 2 2 2 2" xfId="527" xr:uid="{00000000-0005-0000-0000-00000F020000}"/>
    <cellStyle name="Финансовый 3 2 2 2 3" xfId="528" xr:uid="{00000000-0005-0000-0000-000010020000}"/>
    <cellStyle name="Финансовый 3 2 2 3" xfId="529" xr:uid="{00000000-0005-0000-0000-000011020000}"/>
    <cellStyle name="Финансовый 3 2 2 3 2" xfId="530" xr:uid="{00000000-0005-0000-0000-000012020000}"/>
    <cellStyle name="Финансовый 3 2 2 3 3" xfId="531" xr:uid="{00000000-0005-0000-0000-000013020000}"/>
    <cellStyle name="Финансовый 3 2 2 4" xfId="532" xr:uid="{00000000-0005-0000-0000-000014020000}"/>
    <cellStyle name="Финансовый 3 2 2 5" xfId="533" xr:uid="{00000000-0005-0000-0000-000015020000}"/>
    <cellStyle name="Финансовый 3 2 3" xfId="534" xr:uid="{00000000-0005-0000-0000-000016020000}"/>
    <cellStyle name="Финансовый 3 2 3 2" xfId="535" xr:uid="{00000000-0005-0000-0000-000017020000}"/>
    <cellStyle name="Финансовый 3 2 3 3" xfId="536" xr:uid="{00000000-0005-0000-0000-000018020000}"/>
    <cellStyle name="Финансовый 3 2 4" xfId="537" xr:uid="{00000000-0005-0000-0000-000019020000}"/>
    <cellStyle name="Финансовый 3 2 4 2" xfId="538" xr:uid="{00000000-0005-0000-0000-00001A020000}"/>
    <cellStyle name="Финансовый 3 2 4 3" xfId="539" xr:uid="{00000000-0005-0000-0000-00001B020000}"/>
    <cellStyle name="Финансовый 3 2 5" xfId="540" xr:uid="{00000000-0005-0000-0000-00001C020000}"/>
    <cellStyle name="Финансовый 3 2 6" xfId="541" xr:uid="{00000000-0005-0000-0000-00001D020000}"/>
    <cellStyle name="Финансовый 3 3" xfId="542" xr:uid="{00000000-0005-0000-0000-00001E020000}"/>
    <cellStyle name="Финансовый 3 3 2" xfId="543" xr:uid="{00000000-0005-0000-0000-00001F020000}"/>
    <cellStyle name="Финансовый 3 3 2 2" xfId="544" xr:uid="{00000000-0005-0000-0000-000020020000}"/>
    <cellStyle name="Финансовый 3 3 2 2 2" xfId="545" xr:uid="{00000000-0005-0000-0000-000021020000}"/>
    <cellStyle name="Финансовый 3 3 2 2 3" xfId="546" xr:uid="{00000000-0005-0000-0000-000022020000}"/>
    <cellStyle name="Финансовый 3 3 2 3" xfId="547" xr:uid="{00000000-0005-0000-0000-000023020000}"/>
    <cellStyle name="Финансовый 3 3 2 3 2" xfId="548" xr:uid="{00000000-0005-0000-0000-000024020000}"/>
    <cellStyle name="Финансовый 3 3 2 3 3" xfId="549" xr:uid="{00000000-0005-0000-0000-000025020000}"/>
    <cellStyle name="Финансовый 3 3 2 4" xfId="550" xr:uid="{00000000-0005-0000-0000-000026020000}"/>
    <cellStyle name="Финансовый 3 3 2 5" xfId="551" xr:uid="{00000000-0005-0000-0000-000027020000}"/>
    <cellStyle name="Финансовый 3 3 3" xfId="552" xr:uid="{00000000-0005-0000-0000-000028020000}"/>
    <cellStyle name="Финансовый 3 3 3 2" xfId="553" xr:uid="{00000000-0005-0000-0000-000029020000}"/>
    <cellStyle name="Финансовый 3 3 3 3" xfId="554" xr:uid="{00000000-0005-0000-0000-00002A020000}"/>
    <cellStyle name="Финансовый 3 3 4" xfId="555" xr:uid="{00000000-0005-0000-0000-00002B020000}"/>
    <cellStyle name="Финансовый 3 3 4 2" xfId="556" xr:uid="{00000000-0005-0000-0000-00002C020000}"/>
    <cellStyle name="Финансовый 3 3 4 3" xfId="557" xr:uid="{00000000-0005-0000-0000-00002D020000}"/>
    <cellStyle name="Финансовый 3 3 5" xfId="558" xr:uid="{00000000-0005-0000-0000-00002E020000}"/>
    <cellStyle name="Финансовый 3 3 6" xfId="559" xr:uid="{00000000-0005-0000-0000-00002F020000}"/>
    <cellStyle name="Финансовый 3 4" xfId="560" xr:uid="{00000000-0005-0000-0000-000030020000}"/>
    <cellStyle name="Финансовый 3 4 2" xfId="561" xr:uid="{00000000-0005-0000-0000-000031020000}"/>
    <cellStyle name="Финансовый 3 4 2 2" xfId="562" xr:uid="{00000000-0005-0000-0000-000032020000}"/>
    <cellStyle name="Финансовый 3 4 2 3" xfId="563" xr:uid="{00000000-0005-0000-0000-000033020000}"/>
    <cellStyle name="Финансовый 3 4 3" xfId="564" xr:uid="{00000000-0005-0000-0000-000034020000}"/>
    <cellStyle name="Финансовый 3 4 3 2" xfId="565" xr:uid="{00000000-0005-0000-0000-000035020000}"/>
    <cellStyle name="Финансовый 3 4 3 3" xfId="566" xr:uid="{00000000-0005-0000-0000-000036020000}"/>
    <cellStyle name="Финансовый 3 4 4" xfId="567" xr:uid="{00000000-0005-0000-0000-000037020000}"/>
    <cellStyle name="Финансовый 3 4 5" xfId="568" xr:uid="{00000000-0005-0000-0000-000038020000}"/>
    <cellStyle name="Финансовый 3 5" xfId="569" xr:uid="{00000000-0005-0000-0000-000039020000}"/>
    <cellStyle name="Финансовый 3 5 2" xfId="570" xr:uid="{00000000-0005-0000-0000-00003A020000}"/>
    <cellStyle name="Финансовый 3 5 3" xfId="571" xr:uid="{00000000-0005-0000-0000-00003B020000}"/>
    <cellStyle name="Финансовый 3 6" xfId="572" xr:uid="{00000000-0005-0000-0000-00003C020000}"/>
    <cellStyle name="Финансовый 3 6 2" xfId="573" xr:uid="{00000000-0005-0000-0000-00003D020000}"/>
    <cellStyle name="Финансовый 3 6 3" xfId="574" xr:uid="{00000000-0005-0000-0000-00003E020000}"/>
    <cellStyle name="Финансовый 3 7" xfId="575" xr:uid="{00000000-0005-0000-0000-00003F020000}"/>
    <cellStyle name="Финансовый 3 7 2" xfId="576" xr:uid="{00000000-0005-0000-0000-000040020000}"/>
    <cellStyle name="Финансовый 3 7 3" xfId="577" xr:uid="{00000000-0005-0000-0000-000041020000}"/>
    <cellStyle name="Финансовый 3 8" xfId="578" xr:uid="{00000000-0005-0000-0000-000042020000}"/>
    <cellStyle name="Финансовый 3 9" xfId="579" xr:uid="{00000000-0005-0000-0000-000043020000}"/>
    <cellStyle name="Хороший 2" xfId="580" xr:uid="{00000000-0005-0000-0000-00004402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ownloads/I0311_1025902545767_09_0_59&#1087;&#1083;&#1072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I0331_1025902545767_01_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 стр"/>
    </sheetNames>
    <sheetDataSet>
      <sheetData sheetId="0">
        <row r="54">
          <cell r="K54">
            <v>128.09100000000001</v>
          </cell>
        </row>
        <row r="56">
          <cell r="K56">
            <v>8.7690000000000001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 1"/>
    </sheetNames>
    <sheetDataSet>
      <sheetData sheetId="0">
        <row r="19">
          <cell r="P19">
            <v>15.161982</v>
          </cell>
        </row>
        <row r="21">
          <cell r="P21">
            <v>6.5767860000000002</v>
          </cell>
        </row>
        <row r="29">
          <cell r="P29">
            <v>7.7180160000000004</v>
          </cell>
        </row>
        <row r="30">
          <cell r="P30">
            <v>0.86717999999999995</v>
          </cell>
        </row>
        <row r="31">
          <cell r="Q31">
            <v>6.1270559999999996</v>
          </cell>
        </row>
        <row r="77">
          <cell r="Q77">
            <v>13.507019988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530"/>
  <sheetViews>
    <sheetView tabSelected="1" view="pageBreakPreview" topLeftCell="A217" zoomScale="70" zoomScaleNormal="60" zoomScaleSheetLayoutView="70" workbookViewId="0">
      <selection activeCell="G389" sqref="G389"/>
    </sheetView>
  </sheetViews>
  <sheetFormatPr defaultColWidth="9" defaultRowHeight="15.75"/>
  <cols>
    <col min="1" max="1" width="9.75" style="1" customWidth="1"/>
    <col min="2" max="2" width="71.75" style="2" customWidth="1"/>
    <col min="3" max="3" width="10.75" style="3" customWidth="1"/>
    <col min="4" max="4" width="11.625" style="3" customWidth="1"/>
    <col min="5" max="5" width="12.375" style="4" customWidth="1"/>
    <col min="6" max="6" width="12" style="4" customWidth="1"/>
    <col min="7" max="7" width="12" style="5" customWidth="1"/>
    <col min="8" max="8" width="43.375" style="5" customWidth="1"/>
    <col min="9" max="16384" width="9" style="5"/>
  </cols>
  <sheetData>
    <row r="1" spans="1:8" ht="18.75">
      <c r="H1" s="102" t="s">
        <v>718</v>
      </c>
    </row>
    <row r="2" spans="1:8" ht="18.75">
      <c r="H2" s="102" t="s">
        <v>0</v>
      </c>
    </row>
    <row r="3" spans="1:8" ht="18.75">
      <c r="H3" s="10" t="s">
        <v>1</v>
      </c>
    </row>
    <row r="4" spans="1:8">
      <c r="G4" s="4"/>
      <c r="H4" s="4"/>
    </row>
    <row r="5" spans="1:8">
      <c r="G5" s="4"/>
      <c r="H5" s="4"/>
    </row>
    <row r="6" spans="1:8">
      <c r="A6" s="144" t="s">
        <v>719</v>
      </c>
      <c r="B6" s="144"/>
      <c r="C6" s="144"/>
      <c r="D6" s="144"/>
      <c r="E6" s="144"/>
      <c r="F6" s="144"/>
      <c r="G6" s="144"/>
      <c r="H6" s="144"/>
    </row>
    <row r="7" spans="1:8">
      <c r="A7" s="145"/>
      <c r="B7" s="145"/>
      <c r="C7" s="145"/>
      <c r="D7" s="145"/>
      <c r="E7" s="145"/>
      <c r="F7" s="145"/>
      <c r="G7" s="145"/>
      <c r="H7" s="145"/>
    </row>
    <row r="8" spans="1:8">
      <c r="G8" s="4"/>
      <c r="H8" s="4"/>
    </row>
    <row r="9" spans="1:8" ht="18.75">
      <c r="A9" s="146" t="s">
        <v>721</v>
      </c>
      <c r="B9" s="146"/>
      <c r="G9" s="4"/>
      <c r="H9" s="4"/>
    </row>
    <row r="10" spans="1:8">
      <c r="B10" s="103" t="s">
        <v>2</v>
      </c>
      <c r="G10" s="4"/>
      <c r="H10" s="4"/>
    </row>
    <row r="11" spans="1:8" ht="18.75">
      <c r="B11" s="104" t="s">
        <v>690</v>
      </c>
      <c r="G11" s="4"/>
      <c r="H11" s="4"/>
    </row>
    <row r="12" spans="1:8" ht="18.75">
      <c r="A12" s="147" t="s">
        <v>720</v>
      </c>
      <c r="B12" s="147"/>
      <c r="G12" s="4"/>
      <c r="H12" s="4"/>
    </row>
    <row r="13" spans="1:8" ht="18.75">
      <c r="B13" s="104"/>
      <c r="G13" s="4"/>
      <c r="H13" s="4"/>
    </row>
    <row r="14" spans="1:8" ht="18.75">
      <c r="A14" s="141" t="s">
        <v>722</v>
      </c>
      <c r="B14" s="141"/>
      <c r="G14" s="4"/>
      <c r="H14" s="4"/>
    </row>
    <row r="15" spans="1:8">
      <c r="A15" s="148" t="s">
        <v>3</v>
      </c>
      <c r="B15" s="148"/>
      <c r="G15" s="4"/>
      <c r="H15" s="4"/>
    </row>
    <row r="16" spans="1:8">
      <c r="A16" s="5"/>
      <c r="B16" s="5"/>
      <c r="C16" s="5"/>
      <c r="D16" s="5"/>
      <c r="E16" s="5"/>
      <c r="F16" s="5"/>
    </row>
    <row r="17" spans="1:8">
      <c r="A17" s="5"/>
      <c r="B17" s="5"/>
      <c r="C17" s="5"/>
      <c r="D17" s="5"/>
      <c r="E17" s="5"/>
      <c r="F17" s="5"/>
    </row>
    <row r="18" spans="1:8" ht="21" thickBot="1">
      <c r="A18" s="149" t="s">
        <v>4</v>
      </c>
      <c r="B18" s="149"/>
      <c r="C18" s="149"/>
      <c r="D18" s="149"/>
      <c r="E18" s="149"/>
      <c r="F18" s="149"/>
      <c r="G18" s="149"/>
      <c r="H18" s="149"/>
    </row>
    <row r="19" spans="1:8" s="6" customFormat="1" ht="40.9" customHeight="1">
      <c r="A19" s="150" t="s">
        <v>5</v>
      </c>
      <c r="B19" s="152" t="s">
        <v>6</v>
      </c>
      <c r="C19" s="154" t="s">
        <v>7</v>
      </c>
      <c r="D19" s="156">
        <v>2023</v>
      </c>
      <c r="E19" s="157"/>
      <c r="F19" s="158" t="s">
        <v>8</v>
      </c>
      <c r="G19" s="157"/>
      <c r="H19" s="142" t="s">
        <v>9</v>
      </c>
    </row>
    <row r="20" spans="1:8" s="6" customFormat="1" ht="31.15" customHeight="1">
      <c r="A20" s="151"/>
      <c r="B20" s="153"/>
      <c r="C20" s="155"/>
      <c r="D20" s="21" t="s">
        <v>10</v>
      </c>
      <c r="E20" s="22" t="s">
        <v>11</v>
      </c>
      <c r="F20" s="22" t="s">
        <v>12</v>
      </c>
      <c r="G20" s="21" t="s">
        <v>13</v>
      </c>
      <c r="H20" s="143"/>
    </row>
    <row r="21" spans="1:8" s="8" customFormat="1" ht="16.5" thickBot="1">
      <c r="A21" s="94">
        <v>1</v>
      </c>
      <c r="B21" s="11">
        <v>2</v>
      </c>
      <c r="C21" s="7">
        <v>3</v>
      </c>
      <c r="D21" s="24">
        <v>4</v>
      </c>
      <c r="E21" s="23">
        <v>5</v>
      </c>
      <c r="F21" s="23" t="s">
        <v>14</v>
      </c>
      <c r="G21" s="11">
        <v>7</v>
      </c>
      <c r="H21" s="14">
        <v>8</v>
      </c>
    </row>
    <row r="22" spans="1:8" s="8" customFormat="1" ht="19.5" thickBot="1">
      <c r="A22" s="160" t="s">
        <v>15</v>
      </c>
      <c r="B22" s="161"/>
      <c r="C22" s="161"/>
      <c r="D22" s="161"/>
      <c r="E22" s="161"/>
      <c r="F22" s="161"/>
      <c r="G22" s="161"/>
      <c r="H22" s="162"/>
    </row>
    <row r="23" spans="1:8" s="8" customFormat="1">
      <c r="A23" s="25" t="s">
        <v>16</v>
      </c>
      <c r="B23" s="26" t="s">
        <v>17</v>
      </c>
      <c r="C23" s="27" t="s">
        <v>18</v>
      </c>
      <c r="D23" s="29">
        <v>101.813</v>
      </c>
      <c r="E23" s="29">
        <v>939.05399999999997</v>
      </c>
      <c r="F23" s="29">
        <f>E23-D23</f>
        <v>837.24099999999999</v>
      </c>
      <c r="G23" s="29">
        <f>IF(D23&lt;0,-F23/D23*100,F23/D23*100)</f>
        <v>822.33211868818307</v>
      </c>
      <c r="H23" s="173" t="s">
        <v>225</v>
      </c>
    </row>
    <row r="24" spans="1:8" s="8" customFormat="1">
      <c r="A24" s="30" t="s">
        <v>19</v>
      </c>
      <c r="B24" s="31" t="s">
        <v>20</v>
      </c>
      <c r="C24" s="32" t="s">
        <v>18</v>
      </c>
      <c r="D24" s="16" t="s">
        <v>691</v>
      </c>
      <c r="E24" s="16" t="s">
        <v>691</v>
      </c>
      <c r="F24" s="16" t="s">
        <v>691</v>
      </c>
      <c r="G24" s="19" t="s">
        <v>691</v>
      </c>
      <c r="H24" s="135" t="s">
        <v>691</v>
      </c>
    </row>
    <row r="25" spans="1:8" s="8" customFormat="1" ht="31.5">
      <c r="A25" s="30" t="s">
        <v>21</v>
      </c>
      <c r="B25" s="33" t="s">
        <v>22</v>
      </c>
      <c r="C25" s="32" t="s">
        <v>18</v>
      </c>
      <c r="D25" s="16" t="s">
        <v>691</v>
      </c>
      <c r="E25" s="16" t="s">
        <v>691</v>
      </c>
      <c r="F25" s="16" t="s">
        <v>691</v>
      </c>
      <c r="G25" s="19" t="s">
        <v>691</v>
      </c>
      <c r="H25" s="135" t="s">
        <v>691</v>
      </c>
    </row>
    <row r="26" spans="1:8" s="8" customFormat="1" ht="31.5">
      <c r="A26" s="30" t="s">
        <v>23</v>
      </c>
      <c r="B26" s="33" t="s">
        <v>24</v>
      </c>
      <c r="C26" s="32" t="s">
        <v>18</v>
      </c>
      <c r="D26" s="16" t="s">
        <v>691</v>
      </c>
      <c r="E26" s="16" t="s">
        <v>691</v>
      </c>
      <c r="F26" s="16" t="s">
        <v>691</v>
      </c>
      <c r="G26" s="19" t="s">
        <v>691</v>
      </c>
      <c r="H26" s="135" t="s">
        <v>691</v>
      </c>
    </row>
    <row r="27" spans="1:8" s="8" customFormat="1" ht="31.5">
      <c r="A27" s="30" t="s">
        <v>25</v>
      </c>
      <c r="B27" s="33" t="s">
        <v>26</v>
      </c>
      <c r="C27" s="32" t="s">
        <v>18</v>
      </c>
      <c r="D27" s="16" t="s">
        <v>691</v>
      </c>
      <c r="E27" s="16" t="s">
        <v>691</v>
      </c>
      <c r="F27" s="16" t="s">
        <v>691</v>
      </c>
      <c r="G27" s="19" t="s">
        <v>691</v>
      </c>
      <c r="H27" s="135" t="s">
        <v>691</v>
      </c>
    </row>
    <row r="28" spans="1:8" s="8" customFormat="1">
      <c r="A28" s="30" t="s">
        <v>27</v>
      </c>
      <c r="B28" s="31" t="s">
        <v>28</v>
      </c>
      <c r="C28" s="32" t="s">
        <v>18</v>
      </c>
      <c r="D28" s="16" t="s">
        <v>691</v>
      </c>
      <c r="E28" s="16" t="s">
        <v>691</v>
      </c>
      <c r="F28" s="16" t="s">
        <v>691</v>
      </c>
      <c r="G28" s="19" t="s">
        <v>691</v>
      </c>
      <c r="H28" s="135" t="s">
        <v>691</v>
      </c>
    </row>
    <row r="29" spans="1:8" s="8" customFormat="1" ht="38.25">
      <c r="A29" s="30" t="s">
        <v>29</v>
      </c>
      <c r="B29" s="31" t="s">
        <v>30</v>
      </c>
      <c r="C29" s="32" t="s">
        <v>18</v>
      </c>
      <c r="D29" s="19">
        <v>101.813</v>
      </c>
      <c r="E29" s="19">
        <v>926.577</v>
      </c>
      <c r="F29" s="19">
        <f t="shared" ref="F29:F87" si="0">E29-D29</f>
        <v>824.76400000000001</v>
      </c>
      <c r="G29" s="19">
        <f>IF(D29&lt;0,-F29/D29*100,F29/D29*100)</f>
        <v>810.0772985768026</v>
      </c>
      <c r="H29" s="108" t="s">
        <v>723</v>
      </c>
    </row>
    <row r="30" spans="1:8" s="8" customFormat="1" ht="15.75" customHeight="1">
      <c r="A30" s="30" t="s">
        <v>31</v>
      </c>
      <c r="B30" s="31" t="s">
        <v>32</v>
      </c>
      <c r="C30" s="32" t="s">
        <v>18</v>
      </c>
      <c r="D30" s="16" t="s">
        <v>691</v>
      </c>
      <c r="E30" s="16" t="s">
        <v>691</v>
      </c>
      <c r="F30" s="16" t="s">
        <v>691</v>
      </c>
      <c r="G30" s="19" t="s">
        <v>691</v>
      </c>
      <c r="H30" s="135" t="s">
        <v>691</v>
      </c>
    </row>
    <row r="31" spans="1:8" s="8" customFormat="1" ht="51">
      <c r="A31" s="30" t="s">
        <v>33</v>
      </c>
      <c r="B31" s="31" t="s">
        <v>34</v>
      </c>
      <c r="C31" s="32" t="s">
        <v>18</v>
      </c>
      <c r="D31" s="16">
        <v>0</v>
      </c>
      <c r="E31" s="16">
        <v>8.4339999999999993</v>
      </c>
      <c r="F31" s="16">
        <f t="shared" si="0"/>
        <v>8.4339999999999993</v>
      </c>
      <c r="G31" s="19" t="e">
        <f>IF(D31&lt;0,-F31/D31*100,F31/D31*100)</f>
        <v>#DIV/0!</v>
      </c>
      <c r="H31" s="87" t="s">
        <v>724</v>
      </c>
    </row>
    <row r="32" spans="1:8" s="8" customFormat="1">
      <c r="A32" s="30" t="s">
        <v>35</v>
      </c>
      <c r="B32" s="31" t="s">
        <v>36</v>
      </c>
      <c r="C32" s="32" t="s">
        <v>18</v>
      </c>
      <c r="D32" s="16" t="s">
        <v>691</v>
      </c>
      <c r="E32" s="16" t="s">
        <v>691</v>
      </c>
      <c r="F32" s="16" t="s">
        <v>691</v>
      </c>
      <c r="G32" s="19" t="s">
        <v>691</v>
      </c>
      <c r="H32" s="135" t="s">
        <v>225</v>
      </c>
    </row>
    <row r="33" spans="1:8" s="8" customFormat="1">
      <c r="A33" s="30" t="s">
        <v>37</v>
      </c>
      <c r="B33" s="31" t="s">
        <v>38</v>
      </c>
      <c r="C33" s="32" t="s">
        <v>18</v>
      </c>
      <c r="D33" s="16" t="s">
        <v>691</v>
      </c>
      <c r="E33" s="16" t="s">
        <v>691</v>
      </c>
      <c r="F33" s="16" t="s">
        <v>691</v>
      </c>
      <c r="G33" s="19" t="s">
        <v>691</v>
      </c>
      <c r="H33" s="135" t="s">
        <v>691</v>
      </c>
    </row>
    <row r="34" spans="1:8" s="8" customFormat="1" ht="31.5">
      <c r="A34" s="30" t="s">
        <v>39</v>
      </c>
      <c r="B34" s="33" t="s">
        <v>40</v>
      </c>
      <c r="C34" s="32" t="s">
        <v>18</v>
      </c>
      <c r="D34" s="16" t="s">
        <v>691</v>
      </c>
      <c r="E34" s="16" t="s">
        <v>691</v>
      </c>
      <c r="F34" s="16" t="s">
        <v>691</v>
      </c>
      <c r="G34" s="19" t="s">
        <v>691</v>
      </c>
      <c r="H34" s="135" t="s">
        <v>691</v>
      </c>
    </row>
    <row r="35" spans="1:8" s="8" customFormat="1">
      <c r="A35" s="30" t="s">
        <v>41</v>
      </c>
      <c r="B35" s="34" t="s">
        <v>42</v>
      </c>
      <c r="C35" s="32" t="s">
        <v>18</v>
      </c>
      <c r="D35" s="16" t="s">
        <v>691</v>
      </c>
      <c r="E35" s="16" t="s">
        <v>691</v>
      </c>
      <c r="F35" s="16" t="s">
        <v>691</v>
      </c>
      <c r="G35" s="19" t="s">
        <v>691</v>
      </c>
      <c r="H35" s="135" t="s">
        <v>691</v>
      </c>
    </row>
    <row r="36" spans="1:8" s="8" customFormat="1">
      <c r="A36" s="30" t="s">
        <v>43</v>
      </c>
      <c r="B36" s="34" t="s">
        <v>44</v>
      </c>
      <c r="C36" s="32" t="s">
        <v>18</v>
      </c>
      <c r="D36" s="16" t="s">
        <v>691</v>
      </c>
      <c r="E36" s="16" t="s">
        <v>691</v>
      </c>
      <c r="F36" s="16" t="s">
        <v>691</v>
      </c>
      <c r="G36" s="19" t="s">
        <v>691</v>
      </c>
      <c r="H36" s="135" t="s">
        <v>691</v>
      </c>
    </row>
    <row r="37" spans="1:8" s="8" customFormat="1" ht="51">
      <c r="A37" s="30" t="s">
        <v>45</v>
      </c>
      <c r="B37" s="31" t="s">
        <v>46</v>
      </c>
      <c r="C37" s="32" t="s">
        <v>18</v>
      </c>
      <c r="D37" s="16">
        <v>0</v>
      </c>
      <c r="E37" s="19">
        <v>4.0430000000000001</v>
      </c>
      <c r="F37" s="19">
        <f t="shared" si="0"/>
        <v>4.0430000000000001</v>
      </c>
      <c r="G37" s="19">
        <v>0</v>
      </c>
      <c r="H37" s="87" t="s">
        <v>725</v>
      </c>
    </row>
    <row r="38" spans="1:8" s="8" customFormat="1" ht="31.5">
      <c r="A38" s="30" t="s">
        <v>47</v>
      </c>
      <c r="B38" s="49" t="s">
        <v>48</v>
      </c>
      <c r="C38" s="32" t="s">
        <v>18</v>
      </c>
      <c r="D38" s="19">
        <f>N(D39)+N(D43)+N(D44)+N(D45)+N(D46)+N(D47)+N(D48)+N(D49)+N(D52)+N(D53)+N(D62)+N(D68)+N(D69)+N(D70)+N(D73)+N(D77)</f>
        <v>181.40199999999999</v>
      </c>
      <c r="E38" s="19">
        <f>N(E53)+N(E62)+N(E68)+N(E69)+N(E70)+N(E73)+N(E77)</f>
        <v>525.34299999999996</v>
      </c>
      <c r="F38" s="19">
        <f t="shared" si="0"/>
        <v>343.94099999999997</v>
      </c>
      <c r="G38" s="19">
        <f>IF(D38&lt;0,-F38/D38*100,F38/D38*100)</f>
        <v>189.60154794324208</v>
      </c>
      <c r="H38" s="135" t="s">
        <v>225</v>
      </c>
    </row>
    <row r="39" spans="1:8" s="8" customFormat="1">
      <c r="A39" s="30" t="s">
        <v>49</v>
      </c>
      <c r="B39" s="31" t="s">
        <v>20</v>
      </c>
      <c r="C39" s="32" t="s">
        <v>18</v>
      </c>
      <c r="D39" s="16" t="s">
        <v>691</v>
      </c>
      <c r="E39" s="16" t="s">
        <v>691</v>
      </c>
      <c r="F39" s="16" t="s">
        <v>691</v>
      </c>
      <c r="G39" s="19" t="s">
        <v>691</v>
      </c>
      <c r="H39" s="135" t="s">
        <v>691</v>
      </c>
    </row>
    <row r="40" spans="1:8" s="8" customFormat="1" ht="31.5">
      <c r="A40" s="30" t="s">
        <v>50</v>
      </c>
      <c r="B40" s="36" t="s">
        <v>22</v>
      </c>
      <c r="C40" s="32" t="s">
        <v>18</v>
      </c>
      <c r="D40" s="16" t="s">
        <v>691</v>
      </c>
      <c r="E40" s="16" t="s">
        <v>691</v>
      </c>
      <c r="F40" s="16" t="s">
        <v>691</v>
      </c>
      <c r="G40" s="19" t="s">
        <v>691</v>
      </c>
      <c r="H40" s="135" t="s">
        <v>691</v>
      </c>
    </row>
    <row r="41" spans="1:8" s="8" customFormat="1" ht="31.5">
      <c r="A41" s="30" t="s">
        <v>51</v>
      </c>
      <c r="B41" s="36" t="s">
        <v>24</v>
      </c>
      <c r="C41" s="32" t="s">
        <v>18</v>
      </c>
      <c r="D41" s="16" t="s">
        <v>691</v>
      </c>
      <c r="E41" s="16" t="s">
        <v>691</v>
      </c>
      <c r="F41" s="16" t="s">
        <v>691</v>
      </c>
      <c r="G41" s="19" t="s">
        <v>691</v>
      </c>
      <c r="H41" s="135" t="s">
        <v>691</v>
      </c>
    </row>
    <row r="42" spans="1:8" s="8" customFormat="1" ht="31.5">
      <c r="A42" s="30" t="s">
        <v>52</v>
      </c>
      <c r="B42" s="36" t="s">
        <v>26</v>
      </c>
      <c r="C42" s="32" t="s">
        <v>18</v>
      </c>
      <c r="D42" s="16" t="s">
        <v>691</v>
      </c>
      <c r="E42" s="16" t="s">
        <v>691</v>
      </c>
      <c r="F42" s="16" t="s">
        <v>691</v>
      </c>
      <c r="G42" s="19" t="s">
        <v>691</v>
      </c>
      <c r="H42" s="135" t="s">
        <v>691</v>
      </c>
    </row>
    <row r="43" spans="1:8" s="8" customFormat="1">
      <c r="A43" s="30" t="s">
        <v>53</v>
      </c>
      <c r="B43" s="31" t="s">
        <v>28</v>
      </c>
      <c r="C43" s="32" t="s">
        <v>18</v>
      </c>
      <c r="D43" s="16" t="s">
        <v>691</v>
      </c>
      <c r="E43" s="16" t="s">
        <v>691</v>
      </c>
      <c r="F43" s="16" t="s">
        <v>691</v>
      </c>
      <c r="G43" s="19" t="s">
        <v>691</v>
      </c>
      <c r="H43" s="135" t="s">
        <v>691</v>
      </c>
    </row>
    <row r="44" spans="1:8" s="8" customFormat="1" ht="38.25">
      <c r="A44" s="30" t="s">
        <v>54</v>
      </c>
      <c r="B44" s="31" t="s">
        <v>30</v>
      </c>
      <c r="C44" s="32" t="s">
        <v>18</v>
      </c>
      <c r="D44" s="19">
        <v>92.828999999999994</v>
      </c>
      <c r="E44" s="19">
        <v>518.60199999999998</v>
      </c>
      <c r="F44" s="19">
        <f t="shared" si="0"/>
        <v>425.77299999999997</v>
      </c>
      <c r="G44" s="19">
        <f>IF(D44&lt;0,-F44/D44*100,F44/D44*100)</f>
        <v>458.66377963782867</v>
      </c>
      <c r="H44" s="108" t="s">
        <v>726</v>
      </c>
    </row>
    <row r="45" spans="1:8" s="8" customFormat="1">
      <c r="A45" s="30" t="s">
        <v>55</v>
      </c>
      <c r="B45" s="31" t="s">
        <v>32</v>
      </c>
      <c r="C45" s="32" t="s">
        <v>18</v>
      </c>
      <c r="D45" s="16" t="s">
        <v>691</v>
      </c>
      <c r="E45" s="16" t="s">
        <v>691</v>
      </c>
      <c r="F45" s="16" t="s">
        <v>691</v>
      </c>
      <c r="G45" s="19" t="s">
        <v>691</v>
      </c>
      <c r="H45" s="135" t="s">
        <v>691</v>
      </c>
    </row>
    <row r="46" spans="1:8" s="8" customFormat="1" ht="38.25">
      <c r="A46" s="30" t="s">
        <v>56</v>
      </c>
      <c r="B46" s="31" t="s">
        <v>34</v>
      </c>
      <c r="C46" s="32" t="s">
        <v>18</v>
      </c>
      <c r="D46" s="19">
        <v>0</v>
      </c>
      <c r="E46" s="19">
        <v>5.1550000000000002</v>
      </c>
      <c r="F46" s="19">
        <f t="shared" si="0"/>
        <v>5.1550000000000002</v>
      </c>
      <c r="G46" s="19">
        <v>0</v>
      </c>
      <c r="H46" s="108" t="s">
        <v>727</v>
      </c>
    </row>
    <row r="47" spans="1:8" s="8" customFormat="1">
      <c r="A47" s="30" t="s">
        <v>57</v>
      </c>
      <c r="B47" s="31" t="s">
        <v>36</v>
      </c>
      <c r="C47" s="32" t="s">
        <v>18</v>
      </c>
      <c r="D47" s="16">
        <v>0</v>
      </c>
      <c r="E47" s="16">
        <v>0</v>
      </c>
      <c r="F47" s="16">
        <v>0</v>
      </c>
      <c r="G47" s="19" t="s">
        <v>225</v>
      </c>
      <c r="H47" s="135" t="s">
        <v>225</v>
      </c>
    </row>
    <row r="48" spans="1:8" s="8" customFormat="1" ht="15.75" customHeight="1">
      <c r="A48" s="30" t="s">
        <v>58</v>
      </c>
      <c r="B48" s="31" t="s">
        <v>38</v>
      </c>
      <c r="C48" s="32" t="s">
        <v>18</v>
      </c>
      <c r="D48" s="16" t="s">
        <v>691</v>
      </c>
      <c r="E48" s="16" t="s">
        <v>691</v>
      </c>
      <c r="F48" s="16" t="s">
        <v>691</v>
      </c>
      <c r="G48" s="19" t="s">
        <v>691</v>
      </c>
      <c r="H48" s="135" t="s">
        <v>691</v>
      </c>
    </row>
    <row r="49" spans="1:8" s="8" customFormat="1" ht="31.5">
      <c r="A49" s="30" t="s">
        <v>59</v>
      </c>
      <c r="B49" s="33" t="s">
        <v>40</v>
      </c>
      <c r="C49" s="32" t="s">
        <v>18</v>
      </c>
      <c r="D49" s="16" t="s">
        <v>691</v>
      </c>
      <c r="E49" s="16" t="s">
        <v>691</v>
      </c>
      <c r="F49" s="16" t="s">
        <v>691</v>
      </c>
      <c r="G49" s="19" t="s">
        <v>691</v>
      </c>
      <c r="H49" s="135" t="s">
        <v>691</v>
      </c>
    </row>
    <row r="50" spans="1:8" s="8" customFormat="1">
      <c r="A50" s="30" t="s">
        <v>60</v>
      </c>
      <c r="B50" s="36" t="s">
        <v>42</v>
      </c>
      <c r="C50" s="32" t="s">
        <v>18</v>
      </c>
      <c r="D50" s="16" t="s">
        <v>691</v>
      </c>
      <c r="E50" s="16" t="s">
        <v>691</v>
      </c>
      <c r="F50" s="16" t="s">
        <v>691</v>
      </c>
      <c r="G50" s="19" t="s">
        <v>691</v>
      </c>
      <c r="H50" s="135" t="s">
        <v>691</v>
      </c>
    </row>
    <row r="51" spans="1:8" s="8" customFormat="1">
      <c r="A51" s="30" t="s">
        <v>61</v>
      </c>
      <c r="B51" s="36" t="s">
        <v>44</v>
      </c>
      <c r="C51" s="32" t="s">
        <v>18</v>
      </c>
      <c r="D51" s="16" t="s">
        <v>691</v>
      </c>
      <c r="E51" s="16" t="s">
        <v>691</v>
      </c>
      <c r="F51" s="16" t="s">
        <v>691</v>
      </c>
      <c r="G51" s="19" t="s">
        <v>691</v>
      </c>
      <c r="H51" s="135" t="s">
        <v>691</v>
      </c>
    </row>
    <row r="52" spans="1:8" s="8" customFormat="1" ht="51">
      <c r="A52" s="30" t="s">
        <v>62</v>
      </c>
      <c r="B52" s="31" t="s">
        <v>46</v>
      </c>
      <c r="C52" s="32" t="s">
        <v>18</v>
      </c>
      <c r="D52" s="19">
        <v>0</v>
      </c>
      <c r="E52" s="19">
        <v>1.5860000000000001</v>
      </c>
      <c r="F52" s="19">
        <f t="shared" si="0"/>
        <v>1.5860000000000001</v>
      </c>
      <c r="G52" s="19">
        <v>0</v>
      </c>
      <c r="H52" s="87" t="s">
        <v>725</v>
      </c>
    </row>
    <row r="53" spans="1:8" s="8" customFormat="1">
      <c r="A53" s="30" t="s">
        <v>63</v>
      </c>
      <c r="B53" s="37" t="s">
        <v>64</v>
      </c>
      <c r="C53" s="32" t="s">
        <v>18</v>
      </c>
      <c r="D53" s="19">
        <f>N(D54)+N(D55)+N(D60)+N(D61)</f>
        <v>36.936</v>
      </c>
      <c r="E53" s="19">
        <f>E55+E60+E61</f>
        <v>156.43600000000001</v>
      </c>
      <c r="F53" s="19">
        <f t="shared" si="0"/>
        <v>119.5</v>
      </c>
      <c r="G53" s="174">
        <f>IF(D53&lt;0,-F53/D53*100,F53/D53*100)</f>
        <v>323.5325969244098</v>
      </c>
      <c r="H53" s="135" t="s">
        <v>225</v>
      </c>
    </row>
    <row r="54" spans="1:8" s="8" customFormat="1">
      <c r="A54" s="30" t="s">
        <v>50</v>
      </c>
      <c r="B54" s="36" t="s">
        <v>65</v>
      </c>
      <c r="C54" s="32" t="s">
        <v>18</v>
      </c>
      <c r="D54" s="16" t="s">
        <v>691</v>
      </c>
      <c r="E54" s="16" t="s">
        <v>691</v>
      </c>
      <c r="F54" s="16" t="s">
        <v>691</v>
      </c>
      <c r="G54" s="19" t="s">
        <v>691</v>
      </c>
      <c r="H54" s="135" t="s">
        <v>691</v>
      </c>
    </row>
    <row r="55" spans="1:8" s="8" customFormat="1" ht="63.75">
      <c r="A55" s="30" t="s">
        <v>51</v>
      </c>
      <c r="B55" s="34" t="s">
        <v>66</v>
      </c>
      <c r="C55" s="32" t="s">
        <v>18</v>
      </c>
      <c r="D55" s="19">
        <v>29.756</v>
      </c>
      <c r="E55" s="19">
        <v>136.86000000000001</v>
      </c>
      <c r="F55" s="19">
        <f t="shared" si="0"/>
        <v>107.10400000000001</v>
      </c>
      <c r="G55" s="19">
        <f>IF(D55&lt;0,-F55/D55*100,F55/D55*100)</f>
        <v>359.94085226508946</v>
      </c>
      <c r="H55" s="108" t="s">
        <v>728</v>
      </c>
    </row>
    <row r="56" spans="1:8" s="8" customFormat="1">
      <c r="A56" s="30" t="s">
        <v>67</v>
      </c>
      <c r="B56" s="38" t="s">
        <v>68</v>
      </c>
      <c r="C56" s="32" t="s">
        <v>18</v>
      </c>
      <c r="D56" s="19">
        <f>N(D57)+N(D58)</f>
        <v>28.248000000000001</v>
      </c>
      <c r="E56" s="19">
        <f>'[1]1 стр'!$K$54+'[1]1 стр'!$K$56</f>
        <v>136.86000000000001</v>
      </c>
      <c r="F56" s="19">
        <f t="shared" si="0"/>
        <v>108.61200000000001</v>
      </c>
      <c r="G56" s="19">
        <f>IF(D56&lt;0,-F56/D56*100,F56/D56*100)</f>
        <v>384.49447748513171</v>
      </c>
      <c r="H56" s="135" t="s">
        <v>225</v>
      </c>
    </row>
    <row r="57" spans="1:8" s="8" customFormat="1" ht="31.5">
      <c r="A57" s="30" t="s">
        <v>69</v>
      </c>
      <c r="B57" s="39" t="s">
        <v>70</v>
      </c>
      <c r="C57" s="32" t="s">
        <v>18</v>
      </c>
      <c r="D57" s="19">
        <v>28.248000000000001</v>
      </c>
      <c r="E57" s="19">
        <v>126.51</v>
      </c>
      <c r="F57" s="19">
        <f t="shared" si="0"/>
        <v>98.262</v>
      </c>
      <c r="G57" s="19">
        <f>IF(D57&lt;0,-F57/D57*100,F57/D57*100)</f>
        <v>347.85471537807985</v>
      </c>
      <c r="H57" s="135" t="s">
        <v>225</v>
      </c>
    </row>
    <row r="58" spans="1:8" s="8" customFormat="1">
      <c r="A58" s="30" t="s">
        <v>71</v>
      </c>
      <c r="B58" s="39" t="s">
        <v>72</v>
      </c>
      <c r="C58" s="32" t="s">
        <v>18</v>
      </c>
      <c r="D58" s="16" t="s">
        <v>691</v>
      </c>
      <c r="E58" s="16" t="s">
        <v>691</v>
      </c>
      <c r="F58" s="16" t="s">
        <v>691</v>
      </c>
      <c r="G58" s="19" t="s">
        <v>691</v>
      </c>
      <c r="H58" s="135" t="s">
        <v>691</v>
      </c>
    </row>
    <row r="59" spans="1:8" s="8" customFormat="1" ht="15.75" customHeight="1">
      <c r="A59" s="30" t="s">
        <v>73</v>
      </c>
      <c r="B59" s="38" t="s">
        <v>74</v>
      </c>
      <c r="C59" s="32" t="s">
        <v>18</v>
      </c>
      <c r="D59" s="16" t="s">
        <v>691</v>
      </c>
      <c r="E59" s="16" t="s">
        <v>691</v>
      </c>
      <c r="F59" s="16" t="s">
        <v>691</v>
      </c>
      <c r="G59" s="19" t="s">
        <v>691</v>
      </c>
      <c r="H59" s="135" t="s">
        <v>691</v>
      </c>
    </row>
    <row r="60" spans="1:8" s="8" customFormat="1">
      <c r="A60" s="30" t="s">
        <v>52</v>
      </c>
      <c r="B60" s="34" t="s">
        <v>75</v>
      </c>
      <c r="C60" s="32" t="s">
        <v>18</v>
      </c>
      <c r="D60" s="19">
        <v>7.18</v>
      </c>
      <c r="E60" s="19">
        <v>19.576000000000001</v>
      </c>
      <c r="F60" s="19">
        <f t="shared" si="0"/>
        <v>12.396000000000001</v>
      </c>
      <c r="G60" s="19">
        <f>IF(D60&lt;0,-F60/D60*100,F60/D60*100)</f>
        <v>172.64623955431756</v>
      </c>
      <c r="H60" s="135" t="s">
        <v>225</v>
      </c>
    </row>
    <row r="61" spans="1:8" s="8" customFormat="1">
      <c r="A61" s="30" t="s">
        <v>76</v>
      </c>
      <c r="B61" s="34" t="s">
        <v>77</v>
      </c>
      <c r="C61" s="32" t="s">
        <v>18</v>
      </c>
      <c r="D61" s="16">
        <v>0</v>
      </c>
      <c r="E61" s="16">
        <v>0</v>
      </c>
      <c r="F61" s="16">
        <f t="shared" si="0"/>
        <v>0</v>
      </c>
      <c r="G61" s="19">
        <v>0</v>
      </c>
      <c r="H61" s="135" t="s">
        <v>225</v>
      </c>
    </row>
    <row r="62" spans="1:8" s="8" customFormat="1">
      <c r="A62" s="30" t="s">
        <v>78</v>
      </c>
      <c r="B62" s="37" t="s">
        <v>79</v>
      </c>
      <c r="C62" s="32" t="s">
        <v>18</v>
      </c>
      <c r="D62" s="19">
        <f>N(D63)+N(D64)+N(D65)+N(D66)+N(D67)</f>
        <v>2.5710000000000002</v>
      </c>
      <c r="E62" s="19">
        <f>N(E63)+N(E64)+N(E65)+N(E66)+N(E67)</f>
        <v>86.326999999999998</v>
      </c>
      <c r="F62" s="19">
        <f t="shared" si="0"/>
        <v>83.756</v>
      </c>
      <c r="G62" s="19">
        <f>IF(D62&lt;0,-F62/D62*100,F62/D62*100)</f>
        <v>3257.7207312329833</v>
      </c>
      <c r="H62" s="135" t="s">
        <v>225</v>
      </c>
    </row>
    <row r="63" spans="1:8" s="8" customFormat="1" ht="31.5">
      <c r="A63" s="30" t="s">
        <v>80</v>
      </c>
      <c r="B63" s="36" t="s">
        <v>81</v>
      </c>
      <c r="C63" s="32" t="s">
        <v>18</v>
      </c>
      <c r="D63" s="16">
        <v>0</v>
      </c>
      <c r="E63" s="16">
        <v>0</v>
      </c>
      <c r="F63" s="16">
        <f t="shared" si="0"/>
        <v>0</v>
      </c>
      <c r="G63" s="19">
        <v>0</v>
      </c>
      <c r="H63" s="135" t="s">
        <v>225</v>
      </c>
    </row>
    <row r="64" spans="1:8" s="8" customFormat="1" ht="31.5">
      <c r="A64" s="30" t="s">
        <v>82</v>
      </c>
      <c r="B64" s="36" t="s">
        <v>83</v>
      </c>
      <c r="C64" s="32" t="s">
        <v>18</v>
      </c>
      <c r="D64" s="19">
        <v>2.5710000000000002</v>
      </c>
      <c r="E64" s="19">
        <v>0</v>
      </c>
      <c r="F64" s="19">
        <f t="shared" si="0"/>
        <v>-2.5710000000000002</v>
      </c>
      <c r="G64" s="19">
        <f>IF(D64&lt;0,-F64/D64*100,F64/D64*100)</f>
        <v>-100</v>
      </c>
      <c r="H64" s="135" t="s">
        <v>225</v>
      </c>
    </row>
    <row r="65" spans="1:8" s="8" customFormat="1">
      <c r="A65" s="30" t="s">
        <v>84</v>
      </c>
      <c r="B65" s="34" t="s">
        <v>85</v>
      </c>
      <c r="C65" s="32" t="s">
        <v>18</v>
      </c>
      <c r="D65" s="16" t="s">
        <v>691</v>
      </c>
      <c r="E65" s="16" t="s">
        <v>691</v>
      </c>
      <c r="F65" s="16" t="s">
        <v>691</v>
      </c>
      <c r="G65" s="19" t="s">
        <v>691</v>
      </c>
      <c r="H65" s="135" t="s">
        <v>691</v>
      </c>
    </row>
    <row r="66" spans="1:8" s="8" customFormat="1">
      <c r="A66" s="30" t="s">
        <v>86</v>
      </c>
      <c r="B66" s="34" t="s">
        <v>87</v>
      </c>
      <c r="C66" s="32" t="s">
        <v>18</v>
      </c>
      <c r="D66" s="16" t="s">
        <v>691</v>
      </c>
      <c r="E66" s="16" t="s">
        <v>691</v>
      </c>
      <c r="F66" s="16" t="s">
        <v>691</v>
      </c>
      <c r="G66" s="19" t="s">
        <v>691</v>
      </c>
      <c r="H66" s="135" t="s">
        <v>691</v>
      </c>
    </row>
    <row r="67" spans="1:8" s="8" customFormat="1" ht="25.5">
      <c r="A67" s="30" t="s">
        <v>88</v>
      </c>
      <c r="B67" s="34" t="s">
        <v>89</v>
      </c>
      <c r="C67" s="32" t="s">
        <v>18</v>
      </c>
      <c r="D67" s="19">
        <v>0</v>
      </c>
      <c r="E67" s="19">
        <v>86.326999999999998</v>
      </c>
      <c r="F67" s="19">
        <f t="shared" si="0"/>
        <v>86.326999999999998</v>
      </c>
      <c r="G67" s="19">
        <v>0</v>
      </c>
      <c r="H67" s="107" t="s">
        <v>731</v>
      </c>
    </row>
    <row r="68" spans="1:8" s="8" customFormat="1" ht="38.25">
      <c r="A68" s="30" t="s">
        <v>90</v>
      </c>
      <c r="B68" s="37" t="s">
        <v>91</v>
      </c>
      <c r="C68" s="32" t="s">
        <v>18</v>
      </c>
      <c r="D68" s="19">
        <v>40.289000000000001</v>
      </c>
      <c r="E68" s="19">
        <v>122.77500000000001</v>
      </c>
      <c r="F68" s="19">
        <f t="shared" si="0"/>
        <v>82.486000000000004</v>
      </c>
      <c r="G68" s="19">
        <f t="shared" ref="G67:G76" si="1">IF(D68&lt;0,-F68/D68*100,F68/D68*100)</f>
        <v>204.73578396088263</v>
      </c>
      <c r="H68" s="108" t="s">
        <v>730</v>
      </c>
    </row>
    <row r="69" spans="1:8" s="8" customFormat="1" ht="63.75">
      <c r="A69" s="30" t="s">
        <v>92</v>
      </c>
      <c r="B69" s="37" t="s">
        <v>93</v>
      </c>
      <c r="C69" s="32" t="s">
        <v>18</v>
      </c>
      <c r="D69" s="19">
        <v>5.03</v>
      </c>
      <c r="E69" s="19">
        <v>9.4139999999999979</v>
      </c>
      <c r="F69" s="19">
        <f t="shared" si="0"/>
        <v>4.3839999999999977</v>
      </c>
      <c r="G69" s="19">
        <f t="shared" si="1"/>
        <v>87.157057654075501</v>
      </c>
      <c r="H69" s="108" t="s">
        <v>729</v>
      </c>
    </row>
    <row r="70" spans="1:8" s="8" customFormat="1">
      <c r="A70" s="30" t="s">
        <v>94</v>
      </c>
      <c r="B70" s="37" t="s">
        <v>95</v>
      </c>
      <c r="C70" s="32" t="s">
        <v>18</v>
      </c>
      <c r="D70" s="19">
        <f>N(D71)+N(D72)</f>
        <v>0.85599999999999998</v>
      </c>
      <c r="E70" s="19">
        <f>N(E71)+N(E72)</f>
        <v>1.7190000000000001</v>
      </c>
      <c r="F70" s="19">
        <f t="shared" si="0"/>
        <v>0.8630000000000001</v>
      </c>
      <c r="G70" s="19">
        <f t="shared" si="1"/>
        <v>100.81775700934581</v>
      </c>
      <c r="H70" s="105" t="s">
        <v>225</v>
      </c>
    </row>
    <row r="71" spans="1:8" s="8" customFormat="1" ht="38.25">
      <c r="A71" s="30" t="s">
        <v>96</v>
      </c>
      <c r="B71" s="34" t="s">
        <v>97</v>
      </c>
      <c r="C71" s="32" t="s">
        <v>18</v>
      </c>
      <c r="D71" s="19">
        <v>0.78300000000000003</v>
      </c>
      <c r="E71" s="19">
        <v>1.645</v>
      </c>
      <c r="F71" s="19">
        <f t="shared" si="0"/>
        <v>0.86199999999999999</v>
      </c>
      <c r="G71" s="19">
        <f t="shared" si="1"/>
        <v>110.08939974457215</v>
      </c>
      <c r="H71" s="105" t="s">
        <v>732</v>
      </c>
    </row>
    <row r="72" spans="1:8" s="8" customFormat="1">
      <c r="A72" s="30" t="s">
        <v>98</v>
      </c>
      <c r="B72" s="34" t="s">
        <v>99</v>
      </c>
      <c r="C72" s="32" t="s">
        <v>18</v>
      </c>
      <c r="D72" s="19">
        <v>7.2999999999999995E-2</v>
      </c>
      <c r="E72" s="19">
        <v>7.3999999999999996E-2</v>
      </c>
      <c r="F72" s="19">
        <f t="shared" si="0"/>
        <v>1.0000000000000009E-3</v>
      </c>
      <c r="G72" s="19">
        <f t="shared" si="1"/>
        <v>1.3698630136986314</v>
      </c>
      <c r="H72" s="135" t="s">
        <v>225</v>
      </c>
    </row>
    <row r="73" spans="1:8" s="8" customFormat="1">
      <c r="A73" s="30" t="s">
        <v>100</v>
      </c>
      <c r="B73" s="37" t="s">
        <v>101</v>
      </c>
      <c r="C73" s="32" t="s">
        <v>18</v>
      </c>
      <c r="D73" s="19">
        <f>N(D74)+N(D75)+N(D76)</f>
        <v>2.891</v>
      </c>
      <c r="E73" s="19">
        <f>N(E74)+N(E75)+N(E76)</f>
        <v>148.672</v>
      </c>
      <c r="F73" s="19">
        <f t="shared" si="0"/>
        <v>145.78100000000001</v>
      </c>
      <c r="G73" s="19">
        <f t="shared" si="1"/>
        <v>5042.5804219993079</v>
      </c>
      <c r="H73" s="135" t="s">
        <v>225</v>
      </c>
    </row>
    <row r="74" spans="1:8" s="8" customFormat="1">
      <c r="A74" s="30" t="s">
        <v>102</v>
      </c>
      <c r="B74" s="34" t="s">
        <v>103</v>
      </c>
      <c r="C74" s="32" t="s">
        <v>18</v>
      </c>
      <c r="D74" s="19">
        <v>2.891</v>
      </c>
      <c r="E74" s="19">
        <v>3.6960000000000002</v>
      </c>
      <c r="F74" s="19">
        <f t="shared" si="0"/>
        <v>0.80500000000000016</v>
      </c>
      <c r="G74" s="19">
        <f t="shared" si="1"/>
        <v>27.8450363196126</v>
      </c>
      <c r="H74" s="135" t="s">
        <v>225</v>
      </c>
    </row>
    <row r="75" spans="1:8" s="8" customFormat="1" ht="51">
      <c r="A75" s="30" t="s">
        <v>104</v>
      </c>
      <c r="B75" s="34" t="s">
        <v>105</v>
      </c>
      <c r="C75" s="32" t="s">
        <v>18</v>
      </c>
      <c r="D75" s="19">
        <v>0</v>
      </c>
      <c r="E75" s="19">
        <v>144.77799999999999</v>
      </c>
      <c r="F75" s="19">
        <f t="shared" si="0"/>
        <v>144.77799999999999</v>
      </c>
      <c r="G75" s="19">
        <v>0</v>
      </c>
      <c r="H75" s="107" t="s">
        <v>733</v>
      </c>
    </row>
    <row r="76" spans="1:8" s="8" customFormat="1" ht="16.5" thickBot="1">
      <c r="A76" s="40" t="s">
        <v>106</v>
      </c>
      <c r="B76" s="41" t="s">
        <v>107</v>
      </c>
      <c r="C76" s="42" t="s">
        <v>18</v>
      </c>
      <c r="D76" s="19">
        <v>0</v>
      </c>
      <c r="E76" s="43">
        <v>0.19800000000000001</v>
      </c>
      <c r="F76" s="43">
        <f t="shared" si="0"/>
        <v>0.19800000000000001</v>
      </c>
      <c r="G76" s="43">
        <v>0</v>
      </c>
      <c r="H76" s="107" t="s">
        <v>225</v>
      </c>
    </row>
    <row r="77" spans="1:8" s="8" customFormat="1">
      <c r="A77" s="25" t="s">
        <v>108</v>
      </c>
      <c r="B77" s="9" t="s">
        <v>109</v>
      </c>
      <c r="C77" s="27" t="s">
        <v>18</v>
      </c>
      <c r="D77" s="28" t="s">
        <v>691</v>
      </c>
      <c r="E77" s="28" t="s">
        <v>691</v>
      </c>
      <c r="F77" s="28" t="s">
        <v>691</v>
      </c>
      <c r="G77" s="29" t="s">
        <v>691</v>
      </c>
      <c r="H77" s="134" t="s">
        <v>691</v>
      </c>
    </row>
    <row r="78" spans="1:8" s="8" customFormat="1">
      <c r="A78" s="30" t="s">
        <v>110</v>
      </c>
      <c r="B78" s="34" t="s">
        <v>111</v>
      </c>
      <c r="C78" s="32" t="s">
        <v>18</v>
      </c>
      <c r="D78" s="16" t="s">
        <v>691</v>
      </c>
      <c r="E78" s="16" t="s">
        <v>691</v>
      </c>
      <c r="F78" s="16" t="s">
        <v>691</v>
      </c>
      <c r="G78" s="19" t="s">
        <v>691</v>
      </c>
      <c r="H78" s="135" t="s">
        <v>691</v>
      </c>
    </row>
    <row r="79" spans="1:8" s="8" customFormat="1">
      <c r="A79" s="30" t="s">
        <v>112</v>
      </c>
      <c r="B79" s="34" t="s">
        <v>113</v>
      </c>
      <c r="C79" s="32" t="s">
        <v>18</v>
      </c>
      <c r="D79" s="16" t="s">
        <v>691</v>
      </c>
      <c r="E79" s="16" t="s">
        <v>691</v>
      </c>
      <c r="F79" s="16" t="s">
        <v>691</v>
      </c>
      <c r="G79" s="19" t="s">
        <v>691</v>
      </c>
      <c r="H79" s="107" t="s">
        <v>691</v>
      </c>
    </row>
    <row r="80" spans="1:8" s="8" customFormat="1" ht="16.5" thickBot="1">
      <c r="A80" s="44" t="s">
        <v>114</v>
      </c>
      <c r="B80" s="45" t="s">
        <v>115</v>
      </c>
      <c r="C80" s="46" t="s">
        <v>18</v>
      </c>
      <c r="D80" s="17" t="s">
        <v>691</v>
      </c>
      <c r="E80" s="17" t="s">
        <v>691</v>
      </c>
      <c r="F80" s="17" t="s">
        <v>691</v>
      </c>
      <c r="G80" s="43" t="s">
        <v>691</v>
      </c>
      <c r="H80" s="136" t="s">
        <v>691</v>
      </c>
    </row>
    <row r="81" spans="1:8" s="8" customFormat="1" ht="25.5">
      <c r="A81" s="48" t="s">
        <v>116</v>
      </c>
      <c r="B81" s="49" t="s">
        <v>117</v>
      </c>
      <c r="C81" s="50" t="s">
        <v>18</v>
      </c>
      <c r="D81" s="28">
        <f>N(D82)+N(D86)+N(D87)+N(D88)+N(D89)+N(D90)+N(D91)+N(D92)+N(D95)</f>
        <v>8.984</v>
      </c>
      <c r="E81" s="28">
        <f>N(E82)+N(E86)+N(E87)+N(E88)+N(E89)+N(E90)+N(E91)+N(E92)+N(E95)</f>
        <v>396.11099999999999</v>
      </c>
      <c r="F81" s="28">
        <f t="shared" si="0"/>
        <v>387.12700000000001</v>
      </c>
      <c r="G81" s="29">
        <f>IF(D81&lt;0,-F81/D81*100,F81/D81*100)</f>
        <v>4309.0716829919857</v>
      </c>
      <c r="H81" s="106" t="s">
        <v>698</v>
      </c>
    </row>
    <row r="82" spans="1:8" s="8" customFormat="1">
      <c r="A82" s="30" t="s">
        <v>118</v>
      </c>
      <c r="B82" s="31" t="s">
        <v>20</v>
      </c>
      <c r="C82" s="32" t="s">
        <v>18</v>
      </c>
      <c r="D82" s="16" t="s">
        <v>691</v>
      </c>
      <c r="E82" s="16" t="s">
        <v>691</v>
      </c>
      <c r="F82" s="16" t="s">
        <v>691</v>
      </c>
      <c r="G82" s="19" t="s">
        <v>691</v>
      </c>
      <c r="H82" s="135" t="s">
        <v>691</v>
      </c>
    </row>
    <row r="83" spans="1:8" s="8" customFormat="1" ht="31.5">
      <c r="A83" s="30" t="s">
        <v>119</v>
      </c>
      <c r="B83" s="36" t="s">
        <v>22</v>
      </c>
      <c r="C83" s="32" t="s">
        <v>18</v>
      </c>
      <c r="D83" s="16" t="s">
        <v>691</v>
      </c>
      <c r="E83" s="16" t="s">
        <v>691</v>
      </c>
      <c r="F83" s="16" t="s">
        <v>691</v>
      </c>
      <c r="G83" s="19" t="s">
        <v>691</v>
      </c>
      <c r="H83" s="135" t="s">
        <v>691</v>
      </c>
    </row>
    <row r="84" spans="1:8" s="8" customFormat="1" ht="31.5">
      <c r="A84" s="30" t="s">
        <v>120</v>
      </c>
      <c r="B84" s="36" t="s">
        <v>24</v>
      </c>
      <c r="C84" s="32" t="s">
        <v>18</v>
      </c>
      <c r="D84" s="16" t="s">
        <v>691</v>
      </c>
      <c r="E84" s="16" t="s">
        <v>691</v>
      </c>
      <c r="F84" s="16" t="s">
        <v>691</v>
      </c>
      <c r="G84" s="19" t="s">
        <v>691</v>
      </c>
      <c r="H84" s="135" t="s">
        <v>691</v>
      </c>
    </row>
    <row r="85" spans="1:8" s="8" customFormat="1" ht="31.5">
      <c r="A85" s="30" t="s">
        <v>121</v>
      </c>
      <c r="B85" s="36" t="s">
        <v>26</v>
      </c>
      <c r="C85" s="32" t="s">
        <v>18</v>
      </c>
      <c r="D85" s="16" t="s">
        <v>691</v>
      </c>
      <c r="E85" s="16" t="s">
        <v>691</v>
      </c>
      <c r="F85" s="16" t="s">
        <v>691</v>
      </c>
      <c r="G85" s="19" t="s">
        <v>691</v>
      </c>
      <c r="H85" s="135" t="s">
        <v>691</v>
      </c>
    </row>
    <row r="86" spans="1:8" s="8" customFormat="1">
      <c r="A86" s="30" t="s">
        <v>122</v>
      </c>
      <c r="B86" s="31" t="s">
        <v>28</v>
      </c>
      <c r="C86" s="32" t="s">
        <v>18</v>
      </c>
      <c r="D86" s="16" t="s">
        <v>691</v>
      </c>
      <c r="E86" s="16" t="s">
        <v>691</v>
      </c>
      <c r="F86" s="16" t="s">
        <v>691</v>
      </c>
      <c r="G86" s="19" t="s">
        <v>691</v>
      </c>
      <c r="H86" s="135" t="s">
        <v>691</v>
      </c>
    </row>
    <row r="87" spans="1:8" s="8" customFormat="1" ht="25.5">
      <c r="A87" s="30" t="s">
        <v>123</v>
      </c>
      <c r="B87" s="31" t="s">
        <v>30</v>
      </c>
      <c r="C87" s="32" t="s">
        <v>18</v>
      </c>
      <c r="D87" s="19">
        <v>8.984</v>
      </c>
      <c r="E87" s="19">
        <v>390.375</v>
      </c>
      <c r="F87" s="19">
        <f t="shared" si="0"/>
        <v>381.39100000000002</v>
      </c>
      <c r="G87" s="19">
        <f>IF(D87&lt;0,-F87/D87*100,F87/D87*100)</f>
        <v>4245.2248441674083</v>
      </c>
      <c r="H87" s="106" t="s">
        <v>734</v>
      </c>
    </row>
    <row r="88" spans="1:8" s="8" customFormat="1">
      <c r="A88" s="30" t="s">
        <v>124</v>
      </c>
      <c r="B88" s="31" t="s">
        <v>32</v>
      </c>
      <c r="C88" s="32" t="s">
        <v>18</v>
      </c>
      <c r="D88" s="16" t="s">
        <v>691</v>
      </c>
      <c r="E88" s="16" t="s">
        <v>691</v>
      </c>
      <c r="F88" s="16" t="s">
        <v>691</v>
      </c>
      <c r="G88" s="19" t="s">
        <v>691</v>
      </c>
      <c r="H88" s="135" t="s">
        <v>691</v>
      </c>
    </row>
    <row r="89" spans="1:8" s="8" customFormat="1" ht="25.5">
      <c r="A89" s="30" t="s">
        <v>125</v>
      </c>
      <c r="B89" s="31" t="s">
        <v>34</v>
      </c>
      <c r="C89" s="32" t="s">
        <v>18</v>
      </c>
      <c r="D89" s="19">
        <v>0</v>
      </c>
      <c r="E89" s="19">
        <v>3.278999999999999</v>
      </c>
      <c r="F89" s="19">
        <f t="shared" ref="F89:F147" si="2">E89-D89</f>
        <v>3.278999999999999</v>
      </c>
      <c r="G89" s="19">
        <v>0</v>
      </c>
      <c r="H89" s="106" t="s">
        <v>705</v>
      </c>
    </row>
    <row r="90" spans="1:8" s="8" customFormat="1">
      <c r="A90" s="30" t="s">
        <v>126</v>
      </c>
      <c r="B90" s="31" t="s">
        <v>36</v>
      </c>
      <c r="C90" s="32" t="s">
        <v>18</v>
      </c>
      <c r="D90" s="16" t="s">
        <v>691</v>
      </c>
      <c r="E90" s="16" t="s">
        <v>691</v>
      </c>
      <c r="F90" s="16" t="s">
        <v>691</v>
      </c>
      <c r="G90" s="19" t="s">
        <v>691</v>
      </c>
      <c r="H90" s="135" t="s">
        <v>691</v>
      </c>
    </row>
    <row r="91" spans="1:8" s="8" customFormat="1">
      <c r="A91" s="30" t="s">
        <v>127</v>
      </c>
      <c r="B91" s="31" t="s">
        <v>38</v>
      </c>
      <c r="C91" s="32" t="s">
        <v>18</v>
      </c>
      <c r="D91" s="16" t="s">
        <v>691</v>
      </c>
      <c r="E91" s="16" t="s">
        <v>691</v>
      </c>
      <c r="F91" s="16" t="s">
        <v>691</v>
      </c>
      <c r="G91" s="19" t="s">
        <v>691</v>
      </c>
      <c r="H91" s="135" t="s">
        <v>691</v>
      </c>
    </row>
    <row r="92" spans="1:8" s="8" customFormat="1" ht="31.5">
      <c r="A92" s="30" t="s">
        <v>128</v>
      </c>
      <c r="B92" s="33" t="s">
        <v>40</v>
      </c>
      <c r="C92" s="32" t="s">
        <v>18</v>
      </c>
      <c r="D92" s="16" t="s">
        <v>691</v>
      </c>
      <c r="E92" s="16" t="s">
        <v>691</v>
      </c>
      <c r="F92" s="16" t="s">
        <v>691</v>
      </c>
      <c r="G92" s="19" t="s">
        <v>691</v>
      </c>
      <c r="H92" s="135" t="s">
        <v>691</v>
      </c>
    </row>
    <row r="93" spans="1:8" s="8" customFormat="1">
      <c r="A93" s="30" t="s">
        <v>129</v>
      </c>
      <c r="B93" s="36" t="s">
        <v>42</v>
      </c>
      <c r="C93" s="32" t="s">
        <v>18</v>
      </c>
      <c r="D93" s="16" t="s">
        <v>691</v>
      </c>
      <c r="E93" s="16" t="s">
        <v>691</v>
      </c>
      <c r="F93" s="16" t="s">
        <v>691</v>
      </c>
      <c r="G93" s="19" t="s">
        <v>691</v>
      </c>
      <c r="H93" s="135" t="s">
        <v>691</v>
      </c>
    </row>
    <row r="94" spans="1:8" s="8" customFormat="1">
      <c r="A94" s="30" t="s">
        <v>130</v>
      </c>
      <c r="B94" s="34" t="s">
        <v>44</v>
      </c>
      <c r="C94" s="32" t="s">
        <v>18</v>
      </c>
      <c r="D94" s="16" t="s">
        <v>691</v>
      </c>
      <c r="E94" s="16" t="s">
        <v>691</v>
      </c>
      <c r="F94" s="16" t="s">
        <v>691</v>
      </c>
      <c r="G94" s="19" t="s">
        <v>691</v>
      </c>
      <c r="H94" s="135" t="s">
        <v>691</v>
      </c>
    </row>
    <row r="95" spans="1:8" s="8" customFormat="1" ht="37.5" customHeight="1">
      <c r="A95" s="30" t="s">
        <v>131</v>
      </c>
      <c r="B95" s="31" t="s">
        <v>46</v>
      </c>
      <c r="C95" s="32" t="s">
        <v>18</v>
      </c>
      <c r="D95" s="19">
        <v>0</v>
      </c>
      <c r="E95" s="19">
        <v>2.4569999999999999</v>
      </c>
      <c r="F95" s="19">
        <f t="shared" si="2"/>
        <v>2.4569999999999999</v>
      </c>
      <c r="G95" s="19">
        <v>0</v>
      </c>
      <c r="H95" s="106" t="s">
        <v>735</v>
      </c>
    </row>
    <row r="96" spans="1:8" s="8" customFormat="1">
      <c r="A96" s="30" t="s">
        <v>132</v>
      </c>
      <c r="B96" s="35" t="s">
        <v>133</v>
      </c>
      <c r="C96" s="32" t="s">
        <v>18</v>
      </c>
      <c r="D96" s="19">
        <f>N(D97)-N(D103)</f>
        <v>-1.855</v>
      </c>
      <c r="E96" s="19">
        <f>N(E97)-N(E103)</f>
        <v>2.4560000000000013</v>
      </c>
      <c r="F96" s="19">
        <f>E96-D96</f>
        <v>4.3110000000000017</v>
      </c>
      <c r="G96" s="19">
        <f>IF(D96&lt;0,-F96/D96*100,F96/D96*100)</f>
        <v>232.39892183288418</v>
      </c>
      <c r="H96" s="106" t="s">
        <v>699</v>
      </c>
    </row>
    <row r="97" spans="1:8" s="8" customFormat="1">
      <c r="A97" s="30" t="s">
        <v>134</v>
      </c>
      <c r="B97" s="33" t="s">
        <v>135</v>
      </c>
      <c r="C97" s="32" t="s">
        <v>18</v>
      </c>
      <c r="D97" s="19">
        <f>N(D98)+N(D99)+N(D100)+N(D102)</f>
        <v>0</v>
      </c>
      <c r="E97" s="19">
        <f>N(E98)+N(E99)+N(E100)+N(E102)</f>
        <v>15.793000000000001</v>
      </c>
      <c r="F97" s="19">
        <f t="shared" si="2"/>
        <v>15.793000000000001</v>
      </c>
      <c r="G97" s="19">
        <v>0</v>
      </c>
      <c r="H97" s="106" t="s">
        <v>699</v>
      </c>
    </row>
    <row r="98" spans="1:8" s="8" customFormat="1">
      <c r="A98" s="30" t="s">
        <v>136</v>
      </c>
      <c r="B98" s="36" t="s">
        <v>137</v>
      </c>
      <c r="C98" s="32" t="s">
        <v>18</v>
      </c>
      <c r="D98" s="19">
        <v>0</v>
      </c>
      <c r="E98" s="19">
        <v>0</v>
      </c>
      <c r="F98" s="19">
        <f t="shared" si="2"/>
        <v>0</v>
      </c>
      <c r="G98" s="19">
        <v>0</v>
      </c>
      <c r="H98" s="108" t="s">
        <v>691</v>
      </c>
    </row>
    <row r="99" spans="1:8" s="8" customFormat="1">
      <c r="A99" s="30" t="s">
        <v>138</v>
      </c>
      <c r="B99" s="36" t="s">
        <v>139</v>
      </c>
      <c r="C99" s="32" t="s">
        <v>18</v>
      </c>
      <c r="D99" s="19">
        <v>0</v>
      </c>
      <c r="E99" s="19">
        <v>15.297000000000001</v>
      </c>
      <c r="F99" s="19">
        <f t="shared" si="2"/>
        <v>15.297000000000001</v>
      </c>
      <c r="G99" s="19">
        <v>0</v>
      </c>
      <c r="H99" s="106" t="s">
        <v>693</v>
      </c>
    </row>
    <row r="100" spans="1:8" s="8" customFormat="1">
      <c r="A100" s="30" t="s">
        <v>140</v>
      </c>
      <c r="B100" s="36" t="s">
        <v>141</v>
      </c>
      <c r="C100" s="32" t="s">
        <v>18</v>
      </c>
      <c r="D100" s="19">
        <v>0</v>
      </c>
      <c r="E100" s="19">
        <v>0</v>
      </c>
      <c r="F100" s="19">
        <f t="shared" ref="F100:F101" si="3">E100-D100</f>
        <v>0</v>
      </c>
      <c r="G100" s="19">
        <v>0</v>
      </c>
      <c r="H100" s="108" t="s">
        <v>691</v>
      </c>
    </row>
    <row r="101" spans="1:8" s="8" customFormat="1">
      <c r="A101" s="30" t="s">
        <v>142</v>
      </c>
      <c r="B101" s="38" t="s">
        <v>143</v>
      </c>
      <c r="C101" s="32" t="s">
        <v>18</v>
      </c>
      <c r="D101" s="19">
        <v>0</v>
      </c>
      <c r="E101" s="19">
        <v>0</v>
      </c>
      <c r="F101" s="19">
        <f t="shared" si="3"/>
        <v>0</v>
      </c>
      <c r="G101" s="19">
        <v>0</v>
      </c>
      <c r="H101" s="108" t="s">
        <v>691</v>
      </c>
    </row>
    <row r="102" spans="1:8" s="8" customFormat="1" ht="38.25">
      <c r="A102" s="30" t="s">
        <v>144</v>
      </c>
      <c r="B102" s="34" t="s">
        <v>145</v>
      </c>
      <c r="C102" s="32" t="s">
        <v>18</v>
      </c>
      <c r="D102" s="19">
        <v>0</v>
      </c>
      <c r="E102" s="19">
        <v>0.496</v>
      </c>
      <c r="F102" s="19">
        <f t="shared" si="2"/>
        <v>0.496</v>
      </c>
      <c r="G102" s="19">
        <v>0</v>
      </c>
      <c r="H102" s="175" t="s">
        <v>738</v>
      </c>
    </row>
    <row r="103" spans="1:8" s="8" customFormat="1">
      <c r="A103" s="30" t="s">
        <v>146</v>
      </c>
      <c r="B103" s="37" t="s">
        <v>101</v>
      </c>
      <c r="C103" s="32" t="s">
        <v>18</v>
      </c>
      <c r="D103" s="19">
        <f>N(D104)+N(D105)+N(D106)+N(D108)</f>
        <v>1.855</v>
      </c>
      <c r="E103" s="19">
        <f>N(E104)+N(E105)+N(E106)+N(E108)</f>
        <v>13.337</v>
      </c>
      <c r="F103" s="19">
        <f t="shared" si="2"/>
        <v>11.481999999999999</v>
      </c>
      <c r="G103" s="19">
        <f t="shared" ref="G95:G109" si="4">IF(D103&lt;0,-F103/D103*100,F103/D103*100)</f>
        <v>618.97574123989216</v>
      </c>
      <c r="H103" s="106" t="s">
        <v>699</v>
      </c>
    </row>
    <row r="104" spans="1:8" s="8" customFormat="1">
      <c r="A104" s="30" t="s">
        <v>147</v>
      </c>
      <c r="B104" s="34" t="s">
        <v>148</v>
      </c>
      <c r="C104" s="32" t="s">
        <v>18</v>
      </c>
      <c r="D104" s="19">
        <v>0</v>
      </c>
      <c r="E104" s="19">
        <v>5.3970000000000002</v>
      </c>
      <c r="F104" s="19">
        <f t="shared" si="2"/>
        <v>5.3970000000000002</v>
      </c>
      <c r="G104" s="19">
        <v>0</v>
      </c>
      <c r="H104" s="108" t="s">
        <v>225</v>
      </c>
    </row>
    <row r="105" spans="1:8" s="8" customFormat="1">
      <c r="A105" s="30" t="s">
        <v>149</v>
      </c>
      <c r="B105" s="34" t="s">
        <v>150</v>
      </c>
      <c r="C105" s="32" t="s">
        <v>18</v>
      </c>
      <c r="D105" s="19">
        <v>0</v>
      </c>
      <c r="E105" s="19">
        <v>0</v>
      </c>
      <c r="F105" s="19">
        <f t="shared" si="2"/>
        <v>0</v>
      </c>
      <c r="G105" s="19">
        <v>0</v>
      </c>
      <c r="H105" s="108" t="s">
        <v>691</v>
      </c>
    </row>
    <row r="106" spans="1:8" s="8" customFormat="1" ht="25.5">
      <c r="A106" s="30" t="s">
        <v>151</v>
      </c>
      <c r="B106" s="34" t="s">
        <v>152</v>
      </c>
      <c r="C106" s="32" t="s">
        <v>18</v>
      </c>
      <c r="D106" s="19">
        <v>0</v>
      </c>
      <c r="E106" s="19">
        <v>0.156</v>
      </c>
      <c r="F106" s="19">
        <f t="shared" si="2"/>
        <v>0.156</v>
      </c>
      <c r="G106" s="19">
        <v>0</v>
      </c>
      <c r="H106" s="137" t="s">
        <v>694</v>
      </c>
    </row>
    <row r="107" spans="1:8" s="8" customFormat="1" ht="25.5">
      <c r="A107" s="30" t="s">
        <v>153</v>
      </c>
      <c r="B107" s="38" t="s">
        <v>154</v>
      </c>
      <c r="C107" s="32" t="s">
        <v>18</v>
      </c>
      <c r="D107" s="19">
        <v>0</v>
      </c>
      <c r="E107" s="19">
        <v>0.156</v>
      </c>
      <c r="F107" s="19">
        <f t="shared" si="2"/>
        <v>0.156</v>
      </c>
      <c r="G107" s="19">
        <v>0</v>
      </c>
      <c r="H107" s="137" t="s">
        <v>694</v>
      </c>
    </row>
    <row r="108" spans="1:8" s="8" customFormat="1" ht="51">
      <c r="A108" s="30" t="s">
        <v>155</v>
      </c>
      <c r="B108" s="34" t="s">
        <v>156</v>
      </c>
      <c r="C108" s="32" t="s">
        <v>18</v>
      </c>
      <c r="D108" s="19">
        <v>1.855</v>
      </c>
      <c r="E108" s="19">
        <v>7.7839999999999998</v>
      </c>
      <c r="F108" s="19">
        <f t="shared" si="2"/>
        <v>5.9290000000000003</v>
      </c>
      <c r="G108" s="19">
        <f>IF(D108&lt;0,-F108/D108*100,F108/D108*100)</f>
        <v>319.62264150943395</v>
      </c>
      <c r="H108" s="176" t="s">
        <v>739</v>
      </c>
    </row>
    <row r="109" spans="1:8" s="8" customFormat="1" ht="31.5">
      <c r="A109" s="30" t="s">
        <v>157</v>
      </c>
      <c r="B109" s="35" t="s">
        <v>158</v>
      </c>
      <c r="C109" s="32" t="s">
        <v>18</v>
      </c>
      <c r="D109" s="19">
        <f>N(D110)+N(D115)+N(D116)+N(D117)+N(D114)+N(D119)+N(D120)+N(D123)+N(D118)</f>
        <v>7.1289999999999996</v>
      </c>
      <c r="E109" s="19">
        <f>N(E110)+N(E115)+N(E116)+N(E117)+N(E114)+N(E119)+N(E120)+N(E123)+N(E118)</f>
        <v>416.16699999999997</v>
      </c>
      <c r="F109" s="19">
        <f t="shared" si="2"/>
        <v>409.03799999999995</v>
      </c>
      <c r="G109" s="19">
        <f t="shared" si="4"/>
        <v>5737.6630663487158</v>
      </c>
      <c r="H109" s="106" t="s">
        <v>698</v>
      </c>
    </row>
    <row r="110" spans="1:8" s="8" customFormat="1" ht="31.5">
      <c r="A110" s="30" t="s">
        <v>159</v>
      </c>
      <c r="B110" s="33" t="s">
        <v>160</v>
      </c>
      <c r="C110" s="32" t="s">
        <v>18</v>
      </c>
      <c r="D110" s="19" t="s">
        <v>691</v>
      </c>
      <c r="E110" s="19" t="s">
        <v>691</v>
      </c>
      <c r="F110" s="19" t="s">
        <v>691</v>
      </c>
      <c r="G110" s="19" t="s">
        <v>691</v>
      </c>
      <c r="H110" s="135" t="s">
        <v>691</v>
      </c>
    </row>
    <row r="111" spans="1:8" s="8" customFormat="1" ht="31.5">
      <c r="A111" s="30" t="s">
        <v>161</v>
      </c>
      <c r="B111" s="36" t="s">
        <v>22</v>
      </c>
      <c r="C111" s="32" t="s">
        <v>18</v>
      </c>
      <c r="D111" s="19" t="s">
        <v>691</v>
      </c>
      <c r="E111" s="19" t="s">
        <v>691</v>
      </c>
      <c r="F111" s="19" t="s">
        <v>691</v>
      </c>
      <c r="G111" s="19" t="s">
        <v>691</v>
      </c>
      <c r="H111" s="135" t="s">
        <v>691</v>
      </c>
    </row>
    <row r="112" spans="1:8" s="8" customFormat="1" ht="31.5">
      <c r="A112" s="30" t="s">
        <v>162</v>
      </c>
      <c r="B112" s="36" t="s">
        <v>24</v>
      </c>
      <c r="C112" s="32" t="s">
        <v>18</v>
      </c>
      <c r="D112" s="19" t="s">
        <v>691</v>
      </c>
      <c r="E112" s="19" t="s">
        <v>691</v>
      </c>
      <c r="F112" s="19" t="s">
        <v>691</v>
      </c>
      <c r="G112" s="19" t="s">
        <v>691</v>
      </c>
      <c r="H112" s="135" t="s">
        <v>691</v>
      </c>
    </row>
    <row r="113" spans="1:8" s="8" customFormat="1" ht="31.5">
      <c r="A113" s="30" t="s">
        <v>163</v>
      </c>
      <c r="B113" s="36" t="s">
        <v>26</v>
      </c>
      <c r="C113" s="32" t="s">
        <v>18</v>
      </c>
      <c r="D113" s="19" t="s">
        <v>691</v>
      </c>
      <c r="E113" s="19" t="s">
        <v>691</v>
      </c>
      <c r="F113" s="19" t="s">
        <v>691</v>
      </c>
      <c r="G113" s="19" t="s">
        <v>691</v>
      </c>
      <c r="H113" s="135" t="s">
        <v>691</v>
      </c>
    </row>
    <row r="114" spans="1:8" s="8" customFormat="1">
      <c r="A114" s="30" t="s">
        <v>164</v>
      </c>
      <c r="B114" s="31" t="s">
        <v>28</v>
      </c>
      <c r="C114" s="32" t="s">
        <v>18</v>
      </c>
      <c r="D114" s="19" t="s">
        <v>691</v>
      </c>
      <c r="E114" s="19" t="s">
        <v>691</v>
      </c>
      <c r="F114" s="19" t="s">
        <v>691</v>
      </c>
      <c r="G114" s="19" t="s">
        <v>691</v>
      </c>
      <c r="H114" s="135" t="s">
        <v>691</v>
      </c>
    </row>
    <row r="115" spans="1:8" s="8" customFormat="1" ht="25.5">
      <c r="A115" s="30" t="s">
        <v>165</v>
      </c>
      <c r="B115" s="31" t="s">
        <v>30</v>
      </c>
      <c r="C115" s="32" t="s">
        <v>18</v>
      </c>
      <c r="D115" s="19">
        <v>7.1289999999999996</v>
      </c>
      <c r="E115" s="19">
        <v>399.62599999999998</v>
      </c>
      <c r="F115" s="19">
        <f t="shared" si="2"/>
        <v>392.49699999999996</v>
      </c>
      <c r="G115" s="19">
        <f>IF(D115&lt;0,-F115/D115*100,F115/D115*100)</f>
        <v>5505.6389395427123</v>
      </c>
      <c r="H115" s="106" t="s">
        <v>708</v>
      </c>
    </row>
    <row r="116" spans="1:8" s="8" customFormat="1">
      <c r="A116" s="30" t="s">
        <v>166</v>
      </c>
      <c r="B116" s="31" t="s">
        <v>32</v>
      </c>
      <c r="C116" s="32" t="s">
        <v>18</v>
      </c>
      <c r="D116" s="19" t="s">
        <v>691</v>
      </c>
      <c r="E116" s="19" t="s">
        <v>691</v>
      </c>
      <c r="F116" s="19" t="s">
        <v>691</v>
      </c>
      <c r="G116" s="19" t="s">
        <v>691</v>
      </c>
      <c r="H116" s="135" t="s">
        <v>691</v>
      </c>
    </row>
    <row r="117" spans="1:8" s="8" customFormat="1" ht="25.5">
      <c r="A117" s="30" t="s">
        <v>167</v>
      </c>
      <c r="B117" s="31" t="s">
        <v>34</v>
      </c>
      <c r="C117" s="32" t="s">
        <v>18</v>
      </c>
      <c r="D117" s="19">
        <v>0</v>
      </c>
      <c r="E117" s="19">
        <v>3.278999999999999</v>
      </c>
      <c r="F117" s="19">
        <f t="shared" si="2"/>
        <v>3.278999999999999</v>
      </c>
      <c r="G117" s="19">
        <v>0</v>
      </c>
      <c r="H117" s="108" t="s">
        <v>736</v>
      </c>
    </row>
    <row r="118" spans="1:8" s="8" customFormat="1">
      <c r="A118" s="30" t="s">
        <v>168</v>
      </c>
      <c r="B118" s="31" t="s">
        <v>36</v>
      </c>
      <c r="C118" s="32" t="s">
        <v>18</v>
      </c>
      <c r="D118" s="19" t="s">
        <v>691</v>
      </c>
      <c r="E118" s="19" t="s">
        <v>691</v>
      </c>
      <c r="F118" s="19" t="s">
        <v>691</v>
      </c>
      <c r="G118" s="19" t="s">
        <v>691</v>
      </c>
      <c r="H118" s="135" t="s">
        <v>691</v>
      </c>
    </row>
    <row r="119" spans="1:8" s="8" customFormat="1">
      <c r="A119" s="30" t="s">
        <v>169</v>
      </c>
      <c r="B119" s="31" t="s">
        <v>38</v>
      </c>
      <c r="C119" s="32" t="s">
        <v>18</v>
      </c>
      <c r="D119" s="19" t="s">
        <v>691</v>
      </c>
      <c r="E119" s="19" t="s">
        <v>691</v>
      </c>
      <c r="F119" s="19" t="s">
        <v>691</v>
      </c>
      <c r="G119" s="19" t="s">
        <v>691</v>
      </c>
      <c r="H119" s="135" t="s">
        <v>691</v>
      </c>
    </row>
    <row r="120" spans="1:8" s="8" customFormat="1" ht="31.5">
      <c r="A120" s="30" t="s">
        <v>170</v>
      </c>
      <c r="B120" s="33" t="s">
        <v>40</v>
      </c>
      <c r="C120" s="32" t="s">
        <v>18</v>
      </c>
      <c r="D120" s="19" t="s">
        <v>691</v>
      </c>
      <c r="E120" s="19" t="s">
        <v>691</v>
      </c>
      <c r="F120" s="19" t="s">
        <v>691</v>
      </c>
      <c r="G120" s="19" t="s">
        <v>691</v>
      </c>
      <c r="H120" s="135" t="s">
        <v>691</v>
      </c>
    </row>
    <row r="121" spans="1:8" s="8" customFormat="1">
      <c r="A121" s="30" t="s">
        <v>171</v>
      </c>
      <c r="B121" s="34" t="s">
        <v>42</v>
      </c>
      <c r="C121" s="32" t="s">
        <v>18</v>
      </c>
      <c r="D121" s="19" t="s">
        <v>691</v>
      </c>
      <c r="E121" s="19" t="s">
        <v>691</v>
      </c>
      <c r="F121" s="19" t="s">
        <v>691</v>
      </c>
      <c r="G121" s="19" t="s">
        <v>691</v>
      </c>
      <c r="H121" s="135" t="s">
        <v>691</v>
      </c>
    </row>
    <row r="122" spans="1:8" s="8" customFormat="1">
      <c r="A122" s="30" t="s">
        <v>172</v>
      </c>
      <c r="B122" s="34" t="s">
        <v>44</v>
      </c>
      <c r="C122" s="32" t="s">
        <v>18</v>
      </c>
      <c r="D122" s="19" t="s">
        <v>691</v>
      </c>
      <c r="E122" s="19" t="s">
        <v>691</v>
      </c>
      <c r="F122" s="19" t="s">
        <v>691</v>
      </c>
      <c r="G122" s="19" t="s">
        <v>691</v>
      </c>
      <c r="H122" s="135" t="s">
        <v>691</v>
      </c>
    </row>
    <row r="123" spans="1:8" s="8" customFormat="1">
      <c r="A123" s="30" t="s">
        <v>173</v>
      </c>
      <c r="B123" s="31" t="s">
        <v>46</v>
      </c>
      <c r="C123" s="32" t="s">
        <v>18</v>
      </c>
      <c r="D123" s="19">
        <v>0</v>
      </c>
      <c r="E123" s="19">
        <v>13.262</v>
      </c>
      <c r="F123" s="19">
        <f t="shared" si="2"/>
        <v>13.262</v>
      </c>
      <c r="G123" s="19">
        <v>0</v>
      </c>
      <c r="H123" s="106" t="s">
        <v>737</v>
      </c>
    </row>
    <row r="124" spans="1:8" s="8" customFormat="1" ht="25.5">
      <c r="A124" s="30" t="s">
        <v>174</v>
      </c>
      <c r="B124" s="35" t="s">
        <v>175</v>
      </c>
      <c r="C124" s="32" t="s">
        <v>18</v>
      </c>
      <c r="D124" s="19">
        <f>N(D125)+N(D130)+N(D131)+N(D132)+N(D129)+N(D134)+N(D135)+N(D138)+N(D133)</f>
        <v>0.89300000000000002</v>
      </c>
      <c r="E124" s="177">
        <f>N(E125)+N(E130)+N(E131)+N(E132)+N(E129)+N(E134)+N(E135)+N(E138)+N(E133)</f>
        <v>85.164000000000001</v>
      </c>
      <c r="F124" s="19">
        <f t="shared" si="2"/>
        <v>84.271000000000001</v>
      </c>
      <c r="G124" s="19">
        <f>IF(D124&lt;0,-F124/D124*100,F124/D124*100)</f>
        <v>9436.8421052631584</v>
      </c>
      <c r="H124" s="108" t="s">
        <v>695</v>
      </c>
    </row>
    <row r="125" spans="1:8" s="8" customFormat="1">
      <c r="A125" s="30" t="s">
        <v>176</v>
      </c>
      <c r="B125" s="31" t="s">
        <v>20</v>
      </c>
      <c r="C125" s="32" t="s">
        <v>18</v>
      </c>
      <c r="D125" s="19" t="s">
        <v>691</v>
      </c>
      <c r="E125" s="19" t="s">
        <v>691</v>
      </c>
      <c r="F125" s="19" t="s">
        <v>691</v>
      </c>
      <c r="G125" s="19" t="s">
        <v>691</v>
      </c>
      <c r="H125" s="135" t="s">
        <v>691</v>
      </c>
    </row>
    <row r="126" spans="1:8" s="8" customFormat="1" ht="31.5">
      <c r="A126" s="30" t="s">
        <v>177</v>
      </c>
      <c r="B126" s="36" t="s">
        <v>22</v>
      </c>
      <c r="C126" s="32" t="s">
        <v>18</v>
      </c>
      <c r="D126" s="19" t="s">
        <v>691</v>
      </c>
      <c r="E126" s="19" t="s">
        <v>691</v>
      </c>
      <c r="F126" s="19" t="s">
        <v>691</v>
      </c>
      <c r="G126" s="19" t="s">
        <v>691</v>
      </c>
      <c r="H126" s="135" t="s">
        <v>691</v>
      </c>
    </row>
    <row r="127" spans="1:8" s="8" customFormat="1" ht="31.5">
      <c r="A127" s="30" t="s">
        <v>178</v>
      </c>
      <c r="B127" s="36" t="s">
        <v>24</v>
      </c>
      <c r="C127" s="32" t="s">
        <v>18</v>
      </c>
      <c r="D127" s="19" t="s">
        <v>691</v>
      </c>
      <c r="E127" s="19" t="s">
        <v>691</v>
      </c>
      <c r="F127" s="19" t="s">
        <v>691</v>
      </c>
      <c r="G127" s="19" t="s">
        <v>691</v>
      </c>
      <c r="H127" s="135" t="s">
        <v>691</v>
      </c>
    </row>
    <row r="128" spans="1:8" s="8" customFormat="1" ht="31.5">
      <c r="A128" s="30" t="s">
        <v>179</v>
      </c>
      <c r="B128" s="36" t="s">
        <v>26</v>
      </c>
      <c r="C128" s="32" t="s">
        <v>18</v>
      </c>
      <c r="D128" s="19" t="s">
        <v>691</v>
      </c>
      <c r="E128" s="19" t="s">
        <v>691</v>
      </c>
      <c r="F128" s="19" t="s">
        <v>691</v>
      </c>
      <c r="G128" s="19" t="s">
        <v>691</v>
      </c>
      <c r="H128" s="135" t="s">
        <v>691</v>
      </c>
    </row>
    <row r="129" spans="1:8" s="8" customFormat="1">
      <c r="A129" s="30" t="s">
        <v>180</v>
      </c>
      <c r="B129" s="37" t="s">
        <v>181</v>
      </c>
      <c r="C129" s="32" t="s">
        <v>18</v>
      </c>
      <c r="D129" s="19" t="s">
        <v>691</v>
      </c>
      <c r="E129" s="19" t="s">
        <v>691</v>
      </c>
      <c r="F129" s="19" t="s">
        <v>691</v>
      </c>
      <c r="G129" s="19" t="s">
        <v>691</v>
      </c>
      <c r="H129" s="135" t="s">
        <v>691</v>
      </c>
    </row>
    <row r="130" spans="1:8" s="8" customFormat="1" ht="25.5">
      <c r="A130" s="30" t="s">
        <v>182</v>
      </c>
      <c r="B130" s="37" t="s">
        <v>183</v>
      </c>
      <c r="C130" s="32" t="s">
        <v>18</v>
      </c>
      <c r="D130" s="19">
        <v>0.89300000000000002</v>
      </c>
      <c r="E130" s="19">
        <v>81.855999999999995</v>
      </c>
      <c r="F130" s="19">
        <f t="shared" si="2"/>
        <v>80.962999999999994</v>
      </c>
      <c r="G130" s="19">
        <f>IF(D130&lt;0,-F130/D130*100,F130/D130*100)</f>
        <v>9066.405375139977</v>
      </c>
      <c r="H130" s="108" t="s">
        <v>695</v>
      </c>
    </row>
    <row r="131" spans="1:8" s="8" customFormat="1">
      <c r="A131" s="30" t="s">
        <v>184</v>
      </c>
      <c r="B131" s="37" t="s">
        <v>185</v>
      </c>
      <c r="C131" s="32" t="s">
        <v>18</v>
      </c>
      <c r="D131" s="19" t="s">
        <v>691</v>
      </c>
      <c r="E131" s="19" t="s">
        <v>691</v>
      </c>
      <c r="F131" s="19" t="s">
        <v>691</v>
      </c>
      <c r="G131" s="19" t="s">
        <v>691</v>
      </c>
      <c r="H131" s="135" t="s">
        <v>691</v>
      </c>
    </row>
    <row r="132" spans="1:8" s="8" customFormat="1" ht="38.25">
      <c r="A132" s="30" t="s">
        <v>186</v>
      </c>
      <c r="B132" s="37" t="s">
        <v>187</v>
      </c>
      <c r="C132" s="32" t="s">
        <v>18</v>
      </c>
      <c r="D132" s="19">
        <v>0</v>
      </c>
      <c r="E132" s="19">
        <v>0.65600000000000003</v>
      </c>
      <c r="F132" s="19">
        <f t="shared" si="2"/>
        <v>0.65600000000000003</v>
      </c>
      <c r="G132" s="19">
        <v>0</v>
      </c>
      <c r="H132" s="108" t="s">
        <v>706</v>
      </c>
    </row>
    <row r="133" spans="1:8" s="8" customFormat="1">
      <c r="A133" s="30" t="s">
        <v>188</v>
      </c>
      <c r="B133" s="37" t="s">
        <v>189</v>
      </c>
      <c r="C133" s="32" t="s">
        <v>18</v>
      </c>
      <c r="D133" s="19">
        <v>0</v>
      </c>
      <c r="E133" s="19">
        <v>0</v>
      </c>
      <c r="F133" s="19">
        <v>0</v>
      </c>
      <c r="G133" s="19">
        <v>0</v>
      </c>
      <c r="H133" s="135" t="s">
        <v>225</v>
      </c>
    </row>
    <row r="134" spans="1:8" s="8" customFormat="1">
      <c r="A134" s="30" t="s">
        <v>190</v>
      </c>
      <c r="B134" s="37" t="s">
        <v>191</v>
      </c>
      <c r="C134" s="32" t="s">
        <v>18</v>
      </c>
      <c r="D134" s="19" t="s">
        <v>691</v>
      </c>
      <c r="E134" s="19" t="s">
        <v>691</v>
      </c>
      <c r="F134" s="19" t="s">
        <v>691</v>
      </c>
      <c r="G134" s="19" t="s">
        <v>691</v>
      </c>
      <c r="H134" s="135" t="s">
        <v>691</v>
      </c>
    </row>
    <row r="135" spans="1:8" s="8" customFormat="1" ht="31.5">
      <c r="A135" s="30" t="s">
        <v>192</v>
      </c>
      <c r="B135" s="37" t="s">
        <v>40</v>
      </c>
      <c r="C135" s="32" t="s">
        <v>18</v>
      </c>
      <c r="D135" s="19" t="s">
        <v>691</v>
      </c>
      <c r="E135" s="19" t="s">
        <v>691</v>
      </c>
      <c r="F135" s="19" t="s">
        <v>691</v>
      </c>
      <c r="G135" s="19" t="s">
        <v>691</v>
      </c>
      <c r="H135" s="135" t="s">
        <v>691</v>
      </c>
    </row>
    <row r="136" spans="1:8" s="8" customFormat="1">
      <c r="A136" s="30" t="s">
        <v>193</v>
      </c>
      <c r="B136" s="34" t="s">
        <v>194</v>
      </c>
      <c r="C136" s="32" t="s">
        <v>18</v>
      </c>
      <c r="D136" s="19" t="s">
        <v>691</v>
      </c>
      <c r="E136" s="19" t="s">
        <v>691</v>
      </c>
      <c r="F136" s="19" t="s">
        <v>691</v>
      </c>
      <c r="G136" s="19" t="s">
        <v>691</v>
      </c>
      <c r="H136" s="135" t="s">
        <v>691</v>
      </c>
    </row>
    <row r="137" spans="1:8" s="8" customFormat="1">
      <c r="A137" s="30" t="s">
        <v>195</v>
      </c>
      <c r="B137" s="34" t="s">
        <v>44</v>
      </c>
      <c r="C137" s="32" t="s">
        <v>18</v>
      </c>
      <c r="D137" s="19" t="s">
        <v>691</v>
      </c>
      <c r="E137" s="19" t="s">
        <v>691</v>
      </c>
      <c r="F137" s="19" t="s">
        <v>691</v>
      </c>
      <c r="G137" s="19" t="s">
        <v>691</v>
      </c>
      <c r="H137" s="135" t="s">
        <v>691</v>
      </c>
    </row>
    <row r="138" spans="1:8" s="8" customFormat="1" ht="25.5">
      <c r="A138" s="30" t="s">
        <v>196</v>
      </c>
      <c r="B138" s="37" t="s">
        <v>197</v>
      </c>
      <c r="C138" s="32" t="s">
        <v>18</v>
      </c>
      <c r="D138" s="19">
        <v>0</v>
      </c>
      <c r="E138" s="19">
        <v>2.6520000000000001</v>
      </c>
      <c r="F138" s="19">
        <f t="shared" si="2"/>
        <v>2.6520000000000001</v>
      </c>
      <c r="G138" s="19">
        <v>0</v>
      </c>
      <c r="H138" s="108" t="s">
        <v>695</v>
      </c>
    </row>
    <row r="139" spans="1:8" s="8" customFormat="1" ht="25.5">
      <c r="A139" s="30" t="s">
        <v>198</v>
      </c>
      <c r="B139" s="35" t="s">
        <v>199</v>
      </c>
      <c r="C139" s="32" t="s">
        <v>18</v>
      </c>
      <c r="D139" s="19">
        <f>N(D140)+N(D145)+N(D146)+N(D147)+N(D144)+N(D149)+N(D150)+N(D153)+N(D148)</f>
        <v>6.2359999999999998</v>
      </c>
      <c r="E139" s="19">
        <f>E109-E124</f>
        <v>331.00299999999999</v>
      </c>
      <c r="F139" s="19">
        <f t="shared" si="2"/>
        <v>324.767</v>
      </c>
      <c r="G139" s="19">
        <f>IF(D139&lt;0,-F139/D139*100,F139/D139*100)</f>
        <v>5207.9377806286084</v>
      </c>
      <c r="H139" s="108" t="s">
        <v>698</v>
      </c>
    </row>
    <row r="140" spans="1:8" s="8" customFormat="1">
      <c r="A140" s="30" t="s">
        <v>200</v>
      </c>
      <c r="B140" s="31" t="s">
        <v>20</v>
      </c>
      <c r="C140" s="32" t="s">
        <v>18</v>
      </c>
      <c r="D140" s="19" t="s">
        <v>691</v>
      </c>
      <c r="E140" s="19" t="s">
        <v>691</v>
      </c>
      <c r="F140" s="19" t="s">
        <v>691</v>
      </c>
      <c r="G140" s="19" t="s">
        <v>691</v>
      </c>
      <c r="H140" s="135" t="s">
        <v>691</v>
      </c>
    </row>
    <row r="141" spans="1:8" s="8" customFormat="1" ht="31.5">
      <c r="A141" s="30" t="s">
        <v>201</v>
      </c>
      <c r="B141" s="36" t="s">
        <v>22</v>
      </c>
      <c r="C141" s="32" t="s">
        <v>18</v>
      </c>
      <c r="D141" s="19" t="s">
        <v>691</v>
      </c>
      <c r="E141" s="19" t="s">
        <v>691</v>
      </c>
      <c r="F141" s="19" t="s">
        <v>691</v>
      </c>
      <c r="G141" s="19" t="s">
        <v>691</v>
      </c>
      <c r="H141" s="135" t="s">
        <v>691</v>
      </c>
    </row>
    <row r="142" spans="1:8" s="8" customFormat="1" ht="31.5">
      <c r="A142" s="30" t="s">
        <v>202</v>
      </c>
      <c r="B142" s="36" t="s">
        <v>24</v>
      </c>
      <c r="C142" s="32" t="s">
        <v>18</v>
      </c>
      <c r="D142" s="19" t="s">
        <v>691</v>
      </c>
      <c r="E142" s="19" t="s">
        <v>691</v>
      </c>
      <c r="F142" s="19" t="s">
        <v>691</v>
      </c>
      <c r="G142" s="19" t="s">
        <v>691</v>
      </c>
      <c r="H142" s="135" t="s">
        <v>691</v>
      </c>
    </row>
    <row r="143" spans="1:8" s="8" customFormat="1" ht="31.5">
      <c r="A143" s="30" t="s">
        <v>203</v>
      </c>
      <c r="B143" s="36" t="s">
        <v>26</v>
      </c>
      <c r="C143" s="32" t="s">
        <v>18</v>
      </c>
      <c r="D143" s="19" t="s">
        <v>691</v>
      </c>
      <c r="E143" s="19" t="s">
        <v>691</v>
      </c>
      <c r="F143" s="19" t="s">
        <v>691</v>
      </c>
      <c r="G143" s="19" t="s">
        <v>691</v>
      </c>
      <c r="H143" s="135" t="s">
        <v>691</v>
      </c>
    </row>
    <row r="144" spans="1:8" s="8" customFormat="1">
      <c r="A144" s="30" t="s">
        <v>204</v>
      </c>
      <c r="B144" s="31" t="s">
        <v>28</v>
      </c>
      <c r="C144" s="32" t="s">
        <v>18</v>
      </c>
      <c r="D144" s="19" t="s">
        <v>691</v>
      </c>
      <c r="E144" s="19" t="s">
        <v>691</v>
      </c>
      <c r="F144" s="19" t="s">
        <v>691</v>
      </c>
      <c r="G144" s="19" t="s">
        <v>691</v>
      </c>
      <c r="H144" s="135" t="s">
        <v>691</v>
      </c>
    </row>
    <row r="145" spans="1:8" s="8" customFormat="1" ht="25.5">
      <c r="A145" s="30" t="s">
        <v>205</v>
      </c>
      <c r="B145" s="31" t="s">
        <v>30</v>
      </c>
      <c r="C145" s="32" t="s">
        <v>18</v>
      </c>
      <c r="D145" s="19">
        <v>6.2359999999999998</v>
      </c>
      <c r="E145" s="19">
        <v>317.77</v>
      </c>
      <c r="F145" s="19">
        <f t="shared" si="2"/>
        <v>311.53399999999999</v>
      </c>
      <c r="G145" s="19">
        <f>IF(D145&lt;0,-F145/D145*100,F145/D145*100)</f>
        <v>4995.7344451571525</v>
      </c>
      <c r="H145" s="108" t="s">
        <v>697</v>
      </c>
    </row>
    <row r="146" spans="1:8" s="8" customFormat="1">
      <c r="A146" s="30" t="s">
        <v>206</v>
      </c>
      <c r="B146" s="31" t="s">
        <v>32</v>
      </c>
      <c r="C146" s="32" t="s">
        <v>18</v>
      </c>
      <c r="D146" s="19" t="s">
        <v>691</v>
      </c>
      <c r="E146" s="19" t="s">
        <v>691</v>
      </c>
      <c r="F146" s="19" t="s">
        <v>691</v>
      </c>
      <c r="G146" s="19" t="s">
        <v>691</v>
      </c>
      <c r="H146" s="135" t="s">
        <v>691</v>
      </c>
    </row>
    <row r="147" spans="1:8" s="8" customFormat="1" ht="25.5">
      <c r="A147" s="30" t="s">
        <v>207</v>
      </c>
      <c r="B147" s="33" t="s">
        <v>34</v>
      </c>
      <c r="C147" s="32" t="s">
        <v>18</v>
      </c>
      <c r="D147" s="19">
        <v>0</v>
      </c>
      <c r="E147" s="19">
        <v>2.6229999999999989</v>
      </c>
      <c r="F147" s="19">
        <f t="shared" si="2"/>
        <v>2.6229999999999989</v>
      </c>
      <c r="G147" s="19">
        <v>0</v>
      </c>
      <c r="H147" s="108" t="s">
        <v>705</v>
      </c>
    </row>
    <row r="148" spans="1:8" s="8" customFormat="1">
      <c r="A148" s="30" t="s">
        <v>208</v>
      </c>
      <c r="B148" s="31" t="s">
        <v>36</v>
      </c>
      <c r="C148" s="32" t="s">
        <v>18</v>
      </c>
      <c r="D148" s="19">
        <v>0</v>
      </c>
      <c r="E148" s="19">
        <v>0</v>
      </c>
      <c r="F148" s="19">
        <v>0</v>
      </c>
      <c r="G148" s="19">
        <v>0</v>
      </c>
      <c r="H148" s="135" t="s">
        <v>225</v>
      </c>
    </row>
    <row r="149" spans="1:8" s="8" customFormat="1">
      <c r="A149" s="30" t="s">
        <v>209</v>
      </c>
      <c r="B149" s="31" t="s">
        <v>38</v>
      </c>
      <c r="C149" s="32" t="s">
        <v>18</v>
      </c>
      <c r="D149" s="19" t="s">
        <v>691</v>
      </c>
      <c r="E149" s="19" t="s">
        <v>691</v>
      </c>
      <c r="F149" s="19" t="s">
        <v>691</v>
      </c>
      <c r="G149" s="19" t="s">
        <v>691</v>
      </c>
      <c r="H149" s="135" t="s">
        <v>691</v>
      </c>
    </row>
    <row r="150" spans="1:8" s="8" customFormat="1" ht="31.5">
      <c r="A150" s="30" t="s">
        <v>210</v>
      </c>
      <c r="B150" s="33" t="s">
        <v>40</v>
      </c>
      <c r="C150" s="32" t="s">
        <v>18</v>
      </c>
      <c r="D150" s="19" t="s">
        <v>691</v>
      </c>
      <c r="E150" s="19" t="s">
        <v>691</v>
      </c>
      <c r="F150" s="19" t="s">
        <v>691</v>
      </c>
      <c r="G150" s="19" t="s">
        <v>691</v>
      </c>
      <c r="H150" s="135" t="s">
        <v>691</v>
      </c>
    </row>
    <row r="151" spans="1:8" s="8" customFormat="1">
      <c r="A151" s="30" t="s">
        <v>211</v>
      </c>
      <c r="B151" s="34" t="s">
        <v>42</v>
      </c>
      <c r="C151" s="32" t="s">
        <v>18</v>
      </c>
      <c r="D151" s="19" t="s">
        <v>691</v>
      </c>
      <c r="E151" s="19" t="s">
        <v>691</v>
      </c>
      <c r="F151" s="19" t="s">
        <v>691</v>
      </c>
      <c r="G151" s="19" t="s">
        <v>691</v>
      </c>
      <c r="H151" s="135" t="s">
        <v>691</v>
      </c>
    </row>
    <row r="152" spans="1:8" s="8" customFormat="1">
      <c r="A152" s="30" t="s">
        <v>212</v>
      </c>
      <c r="B152" s="34" t="s">
        <v>44</v>
      </c>
      <c r="C152" s="32" t="s">
        <v>18</v>
      </c>
      <c r="D152" s="19" t="s">
        <v>691</v>
      </c>
      <c r="E152" s="19" t="s">
        <v>691</v>
      </c>
      <c r="F152" s="19" t="s">
        <v>691</v>
      </c>
      <c r="G152" s="19" t="s">
        <v>691</v>
      </c>
      <c r="H152" s="135" t="s">
        <v>691</v>
      </c>
    </row>
    <row r="153" spans="1:8" s="8" customFormat="1" ht="25.5">
      <c r="A153" s="30" t="s">
        <v>213</v>
      </c>
      <c r="B153" s="31" t="s">
        <v>46</v>
      </c>
      <c r="C153" s="32" t="s">
        <v>18</v>
      </c>
      <c r="D153" s="19">
        <v>0</v>
      </c>
      <c r="E153" s="19">
        <v>10.61</v>
      </c>
      <c r="F153" s="19">
        <f t="shared" ref="F153:F164" si="5">E153-D153</f>
        <v>10.61</v>
      </c>
      <c r="G153" s="19">
        <v>0</v>
      </c>
      <c r="H153" s="106" t="s">
        <v>700</v>
      </c>
    </row>
    <row r="154" spans="1:8" s="8" customFormat="1" ht="25.5">
      <c r="A154" s="30" t="s">
        <v>214</v>
      </c>
      <c r="B154" s="35" t="s">
        <v>215</v>
      </c>
      <c r="C154" s="32" t="s">
        <v>18</v>
      </c>
      <c r="D154" s="19">
        <f>SUM(D155:D158)</f>
        <v>6.2359999999999998</v>
      </c>
      <c r="E154" s="19">
        <f>SUM(E155:E158)</f>
        <v>331.00299999999999</v>
      </c>
      <c r="F154" s="19">
        <f t="shared" si="5"/>
        <v>324.767</v>
      </c>
      <c r="G154" s="19">
        <f>IF(D154&lt;0,-F154/D154*100,F154/D154*100)</f>
        <v>5207.9377806286084</v>
      </c>
      <c r="H154" s="106" t="s">
        <v>701</v>
      </c>
    </row>
    <row r="155" spans="1:8" s="8" customFormat="1">
      <c r="A155" s="30" t="s">
        <v>216</v>
      </c>
      <c r="B155" s="37" t="s">
        <v>217</v>
      </c>
      <c r="C155" s="32" t="s">
        <v>18</v>
      </c>
      <c r="D155" s="16">
        <v>6.2359999999999998</v>
      </c>
      <c r="E155" s="16">
        <f>D155</f>
        <v>6.2359999999999998</v>
      </c>
      <c r="F155" s="16">
        <f t="shared" si="5"/>
        <v>0</v>
      </c>
      <c r="G155" s="19">
        <f t="shared" ref="G155:G158" si="6">IF(D155&lt;0,-F155/D155*100,F155/D155*100)</f>
        <v>0</v>
      </c>
      <c r="H155" s="112" t="s">
        <v>225</v>
      </c>
    </row>
    <row r="156" spans="1:8" s="8" customFormat="1">
      <c r="A156" s="30" t="s">
        <v>218</v>
      </c>
      <c r="B156" s="37" t="s">
        <v>219</v>
      </c>
      <c r="C156" s="32" t="s">
        <v>18</v>
      </c>
      <c r="D156" s="16">
        <v>0</v>
      </c>
      <c r="E156" s="16">
        <v>10</v>
      </c>
      <c r="F156" s="16">
        <f t="shared" si="5"/>
        <v>10</v>
      </c>
      <c r="G156" s="19">
        <v>0</v>
      </c>
      <c r="H156" s="135" t="s">
        <v>741</v>
      </c>
    </row>
    <row r="157" spans="1:8" s="8" customFormat="1" ht="25.5">
      <c r="A157" s="30" t="s">
        <v>220</v>
      </c>
      <c r="B157" s="37" t="s">
        <v>221</v>
      </c>
      <c r="C157" s="32" t="s">
        <v>18</v>
      </c>
      <c r="D157" s="16">
        <v>0</v>
      </c>
      <c r="E157" s="16">
        <v>8.0500000000000007</v>
      </c>
      <c r="F157" s="16">
        <f t="shared" si="5"/>
        <v>8.0500000000000007</v>
      </c>
      <c r="G157" s="19">
        <v>0</v>
      </c>
      <c r="H157" s="108" t="s">
        <v>742</v>
      </c>
    </row>
    <row r="158" spans="1:8" s="8" customFormat="1" ht="26.25" thickBot="1">
      <c r="A158" s="44" t="s">
        <v>222</v>
      </c>
      <c r="B158" s="37" t="s">
        <v>223</v>
      </c>
      <c r="C158" s="32" t="s">
        <v>18</v>
      </c>
      <c r="D158" s="17">
        <v>0</v>
      </c>
      <c r="E158" s="17">
        <f>E139-E155-E156-E157</f>
        <v>306.71699999999998</v>
      </c>
      <c r="F158" s="17">
        <f t="shared" si="5"/>
        <v>306.71699999999998</v>
      </c>
      <c r="G158" s="43">
        <v>0</v>
      </c>
      <c r="H158" s="106" t="s">
        <v>701</v>
      </c>
    </row>
    <row r="159" spans="1:8" s="8" customFormat="1">
      <c r="A159" s="25" t="s">
        <v>224</v>
      </c>
      <c r="B159" s="26" t="s">
        <v>109</v>
      </c>
      <c r="C159" s="27" t="s">
        <v>225</v>
      </c>
      <c r="D159" s="28" t="s">
        <v>225</v>
      </c>
      <c r="E159" s="28" t="s">
        <v>225</v>
      </c>
      <c r="F159" s="28" t="s">
        <v>225</v>
      </c>
      <c r="G159" s="29" t="s">
        <v>225</v>
      </c>
      <c r="H159" s="134" t="s">
        <v>225</v>
      </c>
    </row>
    <row r="160" spans="1:8" s="8" customFormat="1" ht="31.5">
      <c r="A160" s="30" t="s">
        <v>226</v>
      </c>
      <c r="B160" s="37" t="s">
        <v>227</v>
      </c>
      <c r="C160" s="32" t="s">
        <v>18</v>
      </c>
      <c r="D160" s="19">
        <f>N(D109)+N(D105)+N(D69)</f>
        <v>12.158999999999999</v>
      </c>
      <c r="E160" s="19">
        <f>N(E109)+N(E105)+N(E69)</f>
        <v>425.58099999999996</v>
      </c>
      <c r="F160" s="19">
        <f t="shared" ref="F160" si="7">E160-D160</f>
        <v>413.42199999999997</v>
      </c>
      <c r="G160" s="19">
        <f>IF(D160&lt;0,-F160/D160*100,F160/D160*100)</f>
        <v>3400.1315897688955</v>
      </c>
      <c r="H160" s="135" t="s">
        <v>225</v>
      </c>
    </row>
    <row r="161" spans="1:8" s="8" customFormat="1">
      <c r="A161" s="30" t="s">
        <v>228</v>
      </c>
      <c r="B161" s="37" t="s">
        <v>229</v>
      </c>
      <c r="C161" s="32" t="s">
        <v>18</v>
      </c>
      <c r="D161" s="19">
        <v>0</v>
      </c>
      <c r="E161" s="19">
        <v>0</v>
      </c>
      <c r="F161" s="19">
        <f t="shared" si="5"/>
        <v>0</v>
      </c>
      <c r="G161" s="19">
        <v>0</v>
      </c>
      <c r="H161" s="135" t="s">
        <v>225</v>
      </c>
    </row>
    <row r="162" spans="1:8" s="8" customFormat="1">
      <c r="A162" s="30" t="s">
        <v>230</v>
      </c>
      <c r="B162" s="36" t="s">
        <v>231</v>
      </c>
      <c r="C162" s="32" t="s">
        <v>18</v>
      </c>
      <c r="D162" s="19">
        <v>0</v>
      </c>
      <c r="E162" s="19">
        <v>0</v>
      </c>
      <c r="F162" s="19">
        <f t="shared" si="5"/>
        <v>0</v>
      </c>
      <c r="G162" s="19">
        <v>0</v>
      </c>
      <c r="H162" s="135" t="s">
        <v>225</v>
      </c>
    </row>
    <row r="163" spans="1:8" s="8" customFormat="1">
      <c r="A163" s="30" t="s">
        <v>232</v>
      </c>
      <c r="B163" s="37" t="s">
        <v>233</v>
      </c>
      <c r="C163" s="32" t="s">
        <v>18</v>
      </c>
      <c r="D163" s="19">
        <v>0</v>
      </c>
      <c r="E163" s="19">
        <v>0</v>
      </c>
      <c r="F163" s="19">
        <f>E163-D163</f>
        <v>0</v>
      </c>
      <c r="G163" s="19">
        <v>0</v>
      </c>
      <c r="H163" s="108" t="s">
        <v>225</v>
      </c>
    </row>
    <row r="164" spans="1:8" s="8" customFormat="1">
      <c r="A164" s="40" t="s">
        <v>234</v>
      </c>
      <c r="B164" s="36" t="s">
        <v>235</v>
      </c>
      <c r="C164" s="32" t="s">
        <v>18</v>
      </c>
      <c r="D164" s="19">
        <v>0</v>
      </c>
      <c r="E164" s="19">
        <v>0</v>
      </c>
      <c r="F164" s="19">
        <f t="shared" si="5"/>
        <v>0</v>
      </c>
      <c r="G164" s="19">
        <v>0</v>
      </c>
      <c r="H164" s="106" t="s">
        <v>225</v>
      </c>
    </row>
    <row r="165" spans="1:8" s="8" customFormat="1" ht="32.25" thickBot="1">
      <c r="A165" s="44" t="s">
        <v>236</v>
      </c>
      <c r="B165" s="51" t="s">
        <v>237</v>
      </c>
      <c r="C165" s="46" t="s">
        <v>225</v>
      </c>
      <c r="D165" s="20">
        <f>D163/D160</f>
        <v>0</v>
      </c>
      <c r="E165" s="20">
        <f>E163/E160</f>
        <v>0</v>
      </c>
      <c r="F165" s="20">
        <f>E165-D165</f>
        <v>0</v>
      </c>
      <c r="G165" s="19">
        <v>0</v>
      </c>
      <c r="H165" s="136" t="s">
        <v>225</v>
      </c>
    </row>
    <row r="166" spans="1:8" s="8" customFormat="1" ht="19.5" thickBot="1">
      <c r="A166" s="160" t="s">
        <v>238</v>
      </c>
      <c r="B166" s="161"/>
      <c r="C166" s="161"/>
      <c r="D166" s="161"/>
      <c r="E166" s="161"/>
      <c r="F166" s="161"/>
      <c r="G166" s="161"/>
      <c r="H166" s="162"/>
    </row>
    <row r="167" spans="1:8" s="8" customFormat="1">
      <c r="A167" s="64" t="s">
        <v>239</v>
      </c>
      <c r="B167" s="65" t="s">
        <v>240</v>
      </c>
      <c r="C167" s="66" t="s">
        <v>18</v>
      </c>
      <c r="D167" s="29">
        <f>N(D168)+N(D172)+N(D173)+N(D174)+N(D175)+N(D176)+N(D177)+N(D178)+N(D181)+N(D184)</f>
        <v>0</v>
      </c>
      <c r="E167" s="29">
        <f>N(E168)+N(E172)+N(E173)+N(E174)+N(E175)+N(E176)+N(E177)+N(E178)+N(E181)+N(E184)</f>
        <v>838.13259464166663</v>
      </c>
      <c r="F167" s="29">
        <f t="shared" ref="F167:F230" si="8">E167-D167</f>
        <v>838.13259464166663</v>
      </c>
      <c r="G167" s="29">
        <v>0</v>
      </c>
      <c r="H167" s="128" t="s">
        <v>225</v>
      </c>
    </row>
    <row r="168" spans="1:8" s="8" customFormat="1">
      <c r="A168" s="54" t="s">
        <v>241</v>
      </c>
      <c r="B168" s="55" t="s">
        <v>20</v>
      </c>
      <c r="C168" s="15" t="s">
        <v>18</v>
      </c>
      <c r="D168" s="19" t="s">
        <v>691</v>
      </c>
      <c r="E168" s="19" t="s">
        <v>691</v>
      </c>
      <c r="F168" s="19" t="s">
        <v>691</v>
      </c>
      <c r="G168" s="19">
        <v>0</v>
      </c>
      <c r="H168" s="118" t="s">
        <v>691</v>
      </c>
    </row>
    <row r="169" spans="1:8" s="8" customFormat="1" ht="31.5">
      <c r="A169" s="54" t="s">
        <v>242</v>
      </c>
      <c r="B169" s="56" t="s">
        <v>22</v>
      </c>
      <c r="C169" s="15" t="s">
        <v>18</v>
      </c>
      <c r="D169" s="19" t="s">
        <v>691</v>
      </c>
      <c r="E169" s="19" t="s">
        <v>691</v>
      </c>
      <c r="F169" s="19" t="s">
        <v>691</v>
      </c>
      <c r="G169" s="19">
        <v>0</v>
      </c>
      <c r="H169" s="118" t="s">
        <v>691</v>
      </c>
    </row>
    <row r="170" spans="1:8" s="8" customFormat="1" ht="31.5">
      <c r="A170" s="54" t="s">
        <v>243</v>
      </c>
      <c r="B170" s="56" t="s">
        <v>24</v>
      </c>
      <c r="C170" s="15" t="s">
        <v>18</v>
      </c>
      <c r="D170" s="19" t="s">
        <v>691</v>
      </c>
      <c r="E170" s="19" t="s">
        <v>691</v>
      </c>
      <c r="F170" s="19" t="s">
        <v>691</v>
      </c>
      <c r="G170" s="19">
        <v>0</v>
      </c>
      <c r="H170" s="118" t="s">
        <v>691</v>
      </c>
    </row>
    <row r="171" spans="1:8" s="8" customFormat="1" ht="31.5">
      <c r="A171" s="54" t="s">
        <v>244</v>
      </c>
      <c r="B171" s="56" t="s">
        <v>26</v>
      </c>
      <c r="C171" s="15" t="s">
        <v>18</v>
      </c>
      <c r="D171" s="19" t="s">
        <v>691</v>
      </c>
      <c r="E171" s="19" t="s">
        <v>691</v>
      </c>
      <c r="F171" s="19" t="s">
        <v>691</v>
      </c>
      <c r="G171" s="19">
        <v>0</v>
      </c>
      <c r="H171" s="118" t="s">
        <v>691</v>
      </c>
    </row>
    <row r="172" spans="1:8" s="8" customFormat="1">
      <c r="A172" s="54" t="s">
        <v>245</v>
      </c>
      <c r="B172" s="55" t="s">
        <v>28</v>
      </c>
      <c r="C172" s="15" t="s">
        <v>18</v>
      </c>
      <c r="D172" s="19" t="s">
        <v>691</v>
      </c>
      <c r="E172" s="19" t="s">
        <v>691</v>
      </c>
      <c r="F172" s="19" t="s">
        <v>691</v>
      </c>
      <c r="G172" s="19">
        <v>0</v>
      </c>
      <c r="H172" s="118" t="s">
        <v>691</v>
      </c>
    </row>
    <row r="173" spans="1:8" s="8" customFormat="1">
      <c r="A173" s="54" t="s">
        <v>246</v>
      </c>
      <c r="B173" s="55" t="s">
        <v>30</v>
      </c>
      <c r="C173" s="15" t="s">
        <v>18</v>
      </c>
      <c r="D173" s="19">
        <v>0</v>
      </c>
      <c r="E173" s="19">
        <f>989.26266529*100/120</f>
        <v>824.38555440833329</v>
      </c>
      <c r="F173" s="19">
        <f t="shared" si="8"/>
        <v>824.38555440833329</v>
      </c>
      <c r="G173" s="19">
        <v>0</v>
      </c>
      <c r="H173" s="118" t="s">
        <v>225</v>
      </c>
    </row>
    <row r="174" spans="1:8" s="8" customFormat="1">
      <c r="A174" s="54" t="s">
        <v>247</v>
      </c>
      <c r="B174" s="55" t="s">
        <v>32</v>
      </c>
      <c r="C174" s="15" t="s">
        <v>18</v>
      </c>
      <c r="D174" s="19" t="s">
        <v>691</v>
      </c>
      <c r="E174" s="19" t="s">
        <v>691</v>
      </c>
      <c r="F174" s="19" t="s">
        <v>691</v>
      </c>
      <c r="G174" s="19">
        <v>0</v>
      </c>
      <c r="H174" s="118" t="s">
        <v>691</v>
      </c>
    </row>
    <row r="175" spans="1:8" s="8" customFormat="1">
      <c r="A175" s="54" t="s">
        <v>248</v>
      </c>
      <c r="B175" s="55" t="s">
        <v>34</v>
      </c>
      <c r="C175" s="15" t="s">
        <v>18</v>
      </c>
      <c r="D175" s="19">
        <v>0</v>
      </c>
      <c r="E175" s="19">
        <f>8.44578772*100/120</f>
        <v>7.0381564333333335</v>
      </c>
      <c r="F175" s="19">
        <f t="shared" si="8"/>
        <v>7.0381564333333335</v>
      </c>
      <c r="G175" s="19">
        <v>0</v>
      </c>
      <c r="H175" s="123" t="s">
        <v>703</v>
      </c>
    </row>
    <row r="176" spans="1:8" s="8" customFormat="1">
      <c r="A176" s="54" t="s">
        <v>249</v>
      </c>
      <c r="B176" s="55" t="s">
        <v>36</v>
      </c>
      <c r="C176" s="15" t="s">
        <v>18</v>
      </c>
      <c r="D176" s="19" t="s">
        <v>691</v>
      </c>
      <c r="E176" s="19" t="s">
        <v>691</v>
      </c>
      <c r="F176" s="19" t="s">
        <v>691</v>
      </c>
      <c r="G176" s="19">
        <v>0</v>
      </c>
      <c r="H176" s="118" t="s">
        <v>691</v>
      </c>
    </row>
    <row r="177" spans="1:8" s="8" customFormat="1">
      <c r="A177" s="54" t="s">
        <v>250</v>
      </c>
      <c r="B177" s="55" t="s">
        <v>38</v>
      </c>
      <c r="C177" s="15" t="s">
        <v>18</v>
      </c>
      <c r="D177" s="19" t="s">
        <v>691</v>
      </c>
      <c r="E177" s="19" t="s">
        <v>691</v>
      </c>
      <c r="F177" s="19" t="s">
        <v>691</v>
      </c>
      <c r="G177" s="19">
        <v>0</v>
      </c>
      <c r="H177" s="118" t="s">
        <v>691</v>
      </c>
    </row>
    <row r="178" spans="1:8" s="8" customFormat="1" ht="31.5">
      <c r="A178" s="54" t="s">
        <v>251</v>
      </c>
      <c r="B178" s="57" t="s">
        <v>40</v>
      </c>
      <c r="C178" s="15" t="s">
        <v>18</v>
      </c>
      <c r="D178" s="19" t="s">
        <v>691</v>
      </c>
      <c r="E178" s="19" t="s">
        <v>691</v>
      </c>
      <c r="F178" s="19" t="s">
        <v>691</v>
      </c>
      <c r="G178" s="19">
        <v>0</v>
      </c>
      <c r="H178" s="118" t="s">
        <v>691</v>
      </c>
    </row>
    <row r="179" spans="1:8" s="8" customFormat="1">
      <c r="A179" s="54" t="s">
        <v>252</v>
      </c>
      <c r="B179" s="58" t="s">
        <v>42</v>
      </c>
      <c r="C179" s="15" t="s">
        <v>18</v>
      </c>
      <c r="D179" s="19" t="s">
        <v>691</v>
      </c>
      <c r="E179" s="19" t="s">
        <v>691</v>
      </c>
      <c r="F179" s="19" t="s">
        <v>691</v>
      </c>
      <c r="G179" s="19">
        <v>0</v>
      </c>
      <c r="H179" s="118" t="s">
        <v>691</v>
      </c>
    </row>
    <row r="180" spans="1:8" s="8" customFormat="1">
      <c r="A180" s="54" t="s">
        <v>253</v>
      </c>
      <c r="B180" s="58" t="s">
        <v>44</v>
      </c>
      <c r="C180" s="15" t="s">
        <v>18</v>
      </c>
      <c r="D180" s="19" t="s">
        <v>691</v>
      </c>
      <c r="E180" s="19" t="s">
        <v>691</v>
      </c>
      <c r="F180" s="19" t="s">
        <v>691</v>
      </c>
      <c r="G180" s="19">
        <v>0</v>
      </c>
      <c r="H180" s="118" t="s">
        <v>691</v>
      </c>
    </row>
    <row r="181" spans="1:8" s="8" customFormat="1" ht="31.5">
      <c r="A181" s="54" t="s">
        <v>254</v>
      </c>
      <c r="B181" s="59" t="s">
        <v>255</v>
      </c>
      <c r="C181" s="15" t="s">
        <v>18</v>
      </c>
      <c r="D181" s="19">
        <v>0</v>
      </c>
      <c r="E181" s="19">
        <v>0</v>
      </c>
      <c r="F181" s="19">
        <f t="shared" si="8"/>
        <v>0</v>
      </c>
      <c r="G181" s="19">
        <v>0</v>
      </c>
      <c r="H181" s="118" t="s">
        <v>691</v>
      </c>
    </row>
    <row r="182" spans="1:8" s="8" customFormat="1">
      <c r="A182" s="54" t="s">
        <v>256</v>
      </c>
      <c r="B182" s="56" t="s">
        <v>257</v>
      </c>
      <c r="C182" s="15" t="s">
        <v>18</v>
      </c>
      <c r="D182" s="19">
        <v>0</v>
      </c>
      <c r="E182" s="19">
        <v>0</v>
      </c>
      <c r="F182" s="19">
        <f t="shared" si="8"/>
        <v>0</v>
      </c>
      <c r="G182" s="19">
        <v>0</v>
      </c>
      <c r="H182" s="118" t="s">
        <v>691</v>
      </c>
    </row>
    <row r="183" spans="1:8" s="8" customFormat="1" ht="31.5">
      <c r="A183" s="54" t="s">
        <v>258</v>
      </c>
      <c r="B183" s="56" t="s">
        <v>259</v>
      </c>
      <c r="C183" s="15" t="s">
        <v>18</v>
      </c>
      <c r="D183" s="19">
        <v>0</v>
      </c>
      <c r="E183" s="19">
        <v>0</v>
      </c>
      <c r="F183" s="19">
        <f t="shared" si="8"/>
        <v>0</v>
      </c>
      <c r="G183" s="19">
        <v>0</v>
      </c>
      <c r="H183" s="118" t="s">
        <v>691</v>
      </c>
    </row>
    <row r="184" spans="1:8" s="8" customFormat="1">
      <c r="A184" s="54" t="s">
        <v>260</v>
      </c>
      <c r="B184" s="55" t="s">
        <v>46</v>
      </c>
      <c r="C184" s="15" t="s">
        <v>18</v>
      </c>
      <c r="D184" s="19">
        <v>0</v>
      </c>
      <c r="E184" s="19">
        <f>8.05066056*100/120</f>
        <v>6.7088838000000006</v>
      </c>
      <c r="F184" s="19">
        <f t="shared" si="8"/>
        <v>6.7088838000000006</v>
      </c>
      <c r="G184" s="19">
        <v>0</v>
      </c>
      <c r="H184" s="118" t="s">
        <v>691</v>
      </c>
    </row>
    <row r="185" spans="1:8" s="8" customFormat="1">
      <c r="A185" s="54" t="s">
        <v>261</v>
      </c>
      <c r="B185" s="60" t="s">
        <v>262</v>
      </c>
      <c r="C185" s="15" t="s">
        <v>18</v>
      </c>
      <c r="D185" s="19">
        <f>N(D186)+N(D187)+N(D191)+N(D192)+N(D193)+N(D194)+N(D195)+N(D196)+N(D198)+N(D199)+N(D200)+N(D201)+N(D202)</f>
        <v>0</v>
      </c>
      <c r="E185" s="19">
        <f t="shared" ref="E185:F185" si="9">N(E186)+N(E187)+N(E191)+N(E192)+N(E193)+N(E194)+N(E195)+N(E196)+N(E198)+N(E199)+N(E200)+N(E201)+N(E202)</f>
        <v>720.29834917499988</v>
      </c>
      <c r="F185" s="19">
        <f t="shared" si="9"/>
        <v>720.29834917499988</v>
      </c>
      <c r="G185" s="19">
        <v>0</v>
      </c>
      <c r="H185" s="118" t="s">
        <v>691</v>
      </c>
    </row>
    <row r="186" spans="1:8" s="8" customFormat="1">
      <c r="A186" s="54" t="s">
        <v>263</v>
      </c>
      <c r="B186" s="59" t="s">
        <v>264</v>
      </c>
      <c r="C186" s="15" t="s">
        <v>18</v>
      </c>
      <c r="D186" s="19">
        <v>0</v>
      </c>
      <c r="E186" s="19">
        <v>0</v>
      </c>
      <c r="F186" s="19">
        <v>0</v>
      </c>
      <c r="G186" s="19">
        <v>0</v>
      </c>
      <c r="H186" s="118" t="s">
        <v>691</v>
      </c>
    </row>
    <row r="187" spans="1:8" s="8" customFormat="1">
      <c r="A187" s="54" t="s">
        <v>265</v>
      </c>
      <c r="B187" s="59" t="s">
        <v>266</v>
      </c>
      <c r="C187" s="15" t="s">
        <v>18</v>
      </c>
      <c r="D187" s="19">
        <f>SUM(D188:D190)</f>
        <v>0</v>
      </c>
      <c r="E187" s="19">
        <f>SUM(E188:E190)</f>
        <v>120.30274401666667</v>
      </c>
      <c r="F187" s="19">
        <f t="shared" si="8"/>
        <v>120.30274401666667</v>
      </c>
      <c r="G187" s="19">
        <v>0</v>
      </c>
      <c r="H187" s="118" t="s">
        <v>691</v>
      </c>
    </row>
    <row r="188" spans="1:8" s="8" customFormat="1">
      <c r="A188" s="54" t="s">
        <v>267</v>
      </c>
      <c r="B188" s="56" t="s">
        <v>268</v>
      </c>
      <c r="C188" s="15" t="s">
        <v>18</v>
      </c>
      <c r="D188" s="19">
        <v>0</v>
      </c>
      <c r="E188" s="19">
        <v>0</v>
      </c>
      <c r="F188" s="19">
        <v>0</v>
      </c>
      <c r="G188" s="19">
        <v>0</v>
      </c>
      <c r="H188" s="118" t="s">
        <v>691</v>
      </c>
    </row>
    <row r="189" spans="1:8" s="8" customFormat="1">
      <c r="A189" s="54" t="s">
        <v>269</v>
      </c>
      <c r="B189" s="56" t="s">
        <v>270</v>
      </c>
      <c r="C189" s="15" t="s">
        <v>18</v>
      </c>
      <c r="D189" s="19">
        <v>0</v>
      </c>
      <c r="E189" s="19">
        <v>0</v>
      </c>
      <c r="F189" s="19">
        <v>0</v>
      </c>
      <c r="G189" s="19">
        <v>0</v>
      </c>
      <c r="H189" s="118" t="s">
        <v>691</v>
      </c>
    </row>
    <row r="190" spans="1:8" s="8" customFormat="1">
      <c r="A190" s="54" t="s">
        <v>271</v>
      </c>
      <c r="B190" s="56" t="s">
        <v>272</v>
      </c>
      <c r="C190" s="15" t="s">
        <v>18</v>
      </c>
      <c r="D190" s="19">
        <v>0</v>
      </c>
      <c r="E190" s="19">
        <f>(142.3127732+2.05051962)*100/120</f>
        <v>120.30274401666667</v>
      </c>
      <c r="F190" s="19">
        <f t="shared" si="8"/>
        <v>120.30274401666667</v>
      </c>
      <c r="G190" s="19">
        <v>0</v>
      </c>
      <c r="H190" s="118" t="s">
        <v>691</v>
      </c>
    </row>
    <row r="191" spans="1:8" s="8" customFormat="1" ht="31.5">
      <c r="A191" s="54" t="s">
        <v>273</v>
      </c>
      <c r="B191" s="59" t="s">
        <v>274</v>
      </c>
      <c r="C191" s="15" t="s">
        <v>18</v>
      </c>
      <c r="D191" s="19">
        <v>0</v>
      </c>
      <c r="E191" s="19">
        <f>5.25291815*100/120</f>
        <v>4.377431791666667</v>
      </c>
      <c r="F191" s="19">
        <f t="shared" si="8"/>
        <v>4.377431791666667</v>
      </c>
      <c r="G191" s="19">
        <v>0</v>
      </c>
      <c r="H191" s="118" t="s">
        <v>691</v>
      </c>
    </row>
    <row r="192" spans="1:8" s="8" customFormat="1" ht="70.900000000000006" customHeight="1">
      <c r="A192" s="54" t="s">
        <v>275</v>
      </c>
      <c r="B192" s="59" t="s">
        <v>276</v>
      </c>
      <c r="C192" s="15" t="s">
        <v>18</v>
      </c>
      <c r="D192" s="19">
        <v>0</v>
      </c>
      <c r="E192" s="19">
        <v>0</v>
      </c>
      <c r="F192" s="19">
        <f t="shared" si="8"/>
        <v>0</v>
      </c>
      <c r="G192" s="19">
        <v>0</v>
      </c>
      <c r="H192" s="118" t="s">
        <v>691</v>
      </c>
    </row>
    <row r="193" spans="1:8" s="8" customFormat="1">
      <c r="A193" s="54" t="s">
        <v>277</v>
      </c>
      <c r="B193" s="59" t="s">
        <v>278</v>
      </c>
      <c r="C193" s="15" t="s">
        <v>18</v>
      </c>
      <c r="D193" s="19">
        <v>0</v>
      </c>
      <c r="E193" s="19">
        <v>0</v>
      </c>
      <c r="F193" s="19">
        <v>0</v>
      </c>
      <c r="G193" s="19">
        <v>0</v>
      </c>
      <c r="H193" s="118" t="s">
        <v>691</v>
      </c>
    </row>
    <row r="194" spans="1:8" s="8" customFormat="1">
      <c r="A194" s="54" t="s">
        <v>279</v>
      </c>
      <c r="B194" s="59" t="s">
        <v>280</v>
      </c>
      <c r="C194" s="15" t="s">
        <v>18</v>
      </c>
      <c r="D194" s="19">
        <v>0</v>
      </c>
      <c r="E194" s="19">
        <v>83.952081669999998</v>
      </c>
      <c r="F194" s="19">
        <f t="shared" si="8"/>
        <v>83.952081669999998</v>
      </c>
      <c r="G194" s="19">
        <v>0</v>
      </c>
      <c r="H194" s="118" t="s">
        <v>691</v>
      </c>
    </row>
    <row r="195" spans="1:8" s="8" customFormat="1">
      <c r="A195" s="54" t="s">
        <v>281</v>
      </c>
      <c r="B195" s="59" t="s">
        <v>282</v>
      </c>
      <c r="C195" s="15" t="s">
        <v>18</v>
      </c>
      <c r="D195" s="19">
        <v>0</v>
      </c>
      <c r="E195" s="178">
        <v>23.101475319999999</v>
      </c>
      <c r="F195" s="19">
        <f t="shared" si="8"/>
        <v>23.101475319999999</v>
      </c>
      <c r="G195" s="19">
        <v>0</v>
      </c>
      <c r="H195" s="118" t="s">
        <v>691</v>
      </c>
    </row>
    <row r="196" spans="1:8" s="8" customFormat="1" ht="25.5">
      <c r="A196" s="54" t="s">
        <v>283</v>
      </c>
      <c r="B196" s="59" t="s">
        <v>284</v>
      </c>
      <c r="C196" s="15" t="s">
        <v>18</v>
      </c>
      <c r="D196" s="19">
        <v>0</v>
      </c>
      <c r="E196" s="178">
        <f>208.73682516</f>
        <v>208.73682516</v>
      </c>
      <c r="F196" s="19">
        <f t="shared" si="8"/>
        <v>208.73682516</v>
      </c>
      <c r="G196" s="19">
        <v>0</v>
      </c>
      <c r="H196" s="108" t="s">
        <v>712</v>
      </c>
    </row>
    <row r="197" spans="1:8" s="8" customFormat="1" ht="25.5">
      <c r="A197" s="54" t="s">
        <v>285</v>
      </c>
      <c r="B197" s="56" t="s">
        <v>286</v>
      </c>
      <c r="C197" s="15" t="s">
        <v>18</v>
      </c>
      <c r="D197" s="19">
        <v>0</v>
      </c>
      <c r="E197" s="178">
        <v>87.243510000000001</v>
      </c>
      <c r="F197" s="19">
        <f t="shared" si="8"/>
        <v>87.243510000000001</v>
      </c>
      <c r="G197" s="19">
        <v>0</v>
      </c>
      <c r="H197" s="108" t="s">
        <v>704</v>
      </c>
    </row>
    <row r="198" spans="1:8" s="8" customFormat="1">
      <c r="A198" s="54" t="s">
        <v>287</v>
      </c>
      <c r="B198" s="59" t="s">
        <v>288</v>
      </c>
      <c r="C198" s="15" t="s">
        <v>18</v>
      </c>
      <c r="D198" s="19">
        <v>0</v>
      </c>
      <c r="E198" s="178">
        <f>(2.08767418+3.77888134+0.02772+0.01699227+25.62480825+1.26631484+5.60255881)*100/120</f>
        <v>32.004124741666672</v>
      </c>
      <c r="F198" s="19">
        <f t="shared" si="8"/>
        <v>32.004124741666672</v>
      </c>
      <c r="G198" s="19">
        <v>0</v>
      </c>
      <c r="H198" s="108" t="s">
        <v>225</v>
      </c>
    </row>
    <row r="199" spans="1:8" s="8" customFormat="1">
      <c r="A199" s="54" t="s">
        <v>289</v>
      </c>
      <c r="B199" s="59" t="s">
        <v>290</v>
      </c>
      <c r="C199" s="15" t="s">
        <v>18</v>
      </c>
      <c r="D199" s="19">
        <v>0</v>
      </c>
      <c r="E199" s="178">
        <f>(485.40956043*100/120)-E190-E191-E198-E200-E202</f>
        <v>90.361961023333336</v>
      </c>
      <c r="F199" s="19">
        <f t="shared" si="8"/>
        <v>90.361961023333336</v>
      </c>
      <c r="G199" s="19">
        <v>0</v>
      </c>
      <c r="H199" s="108" t="s">
        <v>713</v>
      </c>
    </row>
    <row r="200" spans="1:8" s="8" customFormat="1">
      <c r="A200" s="54" t="s">
        <v>291</v>
      </c>
      <c r="B200" s="59" t="s">
        <v>292</v>
      </c>
      <c r="C200" s="15" t="s">
        <v>18</v>
      </c>
      <c r="D200" s="19">
        <v>0</v>
      </c>
      <c r="E200" s="19">
        <f>((1.9179258+263.68869985-78.5)*100/120)+(2000/1000000)</f>
        <v>155.92418804166664</v>
      </c>
      <c r="F200" s="19">
        <f t="shared" si="8"/>
        <v>155.92418804166664</v>
      </c>
      <c r="G200" s="19">
        <v>0</v>
      </c>
      <c r="H200" s="118" t="s">
        <v>714</v>
      </c>
    </row>
    <row r="201" spans="1:8" s="8" customFormat="1" ht="47.25">
      <c r="A201" s="54" t="s">
        <v>293</v>
      </c>
      <c r="B201" s="59" t="s">
        <v>294</v>
      </c>
      <c r="C201" s="15" t="s">
        <v>18</v>
      </c>
      <c r="D201" s="19">
        <v>0</v>
      </c>
      <c r="E201" s="19">
        <v>0</v>
      </c>
      <c r="F201" s="19">
        <f t="shared" si="8"/>
        <v>0</v>
      </c>
      <c r="G201" s="19">
        <v>0</v>
      </c>
      <c r="H201" s="120" t="s">
        <v>710</v>
      </c>
    </row>
    <row r="202" spans="1:8" s="8" customFormat="1">
      <c r="A202" s="54" t="s">
        <v>295</v>
      </c>
      <c r="B202" s="59" t="s">
        <v>296</v>
      </c>
      <c r="C202" s="15" t="s">
        <v>18</v>
      </c>
      <c r="D202" s="19">
        <v>0</v>
      </c>
      <c r="E202" s="19">
        <f>1.53751741</f>
        <v>1.53751741</v>
      </c>
      <c r="F202" s="19">
        <f t="shared" si="8"/>
        <v>1.53751741</v>
      </c>
      <c r="G202" s="19">
        <v>0</v>
      </c>
      <c r="H202" s="118" t="s">
        <v>225</v>
      </c>
    </row>
    <row r="203" spans="1:8" s="8" customFormat="1">
      <c r="A203" s="54" t="s">
        <v>297</v>
      </c>
      <c r="B203" s="60" t="s">
        <v>298</v>
      </c>
      <c r="C203" s="15" t="s">
        <v>18</v>
      </c>
      <c r="D203" s="19">
        <v>0</v>
      </c>
      <c r="E203" s="19">
        <f>E204+E205+E209</f>
        <v>0</v>
      </c>
      <c r="F203" s="19">
        <f t="shared" si="8"/>
        <v>0</v>
      </c>
      <c r="G203" s="19">
        <v>0</v>
      </c>
      <c r="H203" s="118" t="s">
        <v>225</v>
      </c>
    </row>
    <row r="204" spans="1:8" s="8" customFormat="1">
      <c r="A204" s="54" t="s">
        <v>299</v>
      </c>
      <c r="B204" s="59" t="s">
        <v>300</v>
      </c>
      <c r="C204" s="15" t="s">
        <v>18</v>
      </c>
      <c r="D204" s="19">
        <v>0</v>
      </c>
      <c r="E204" s="19">
        <v>0</v>
      </c>
      <c r="F204" s="19">
        <f t="shared" si="8"/>
        <v>0</v>
      </c>
      <c r="G204" s="19">
        <v>0</v>
      </c>
      <c r="H204" s="118" t="s">
        <v>225</v>
      </c>
    </row>
    <row r="205" spans="1:8" s="8" customFormat="1">
      <c r="A205" s="54" t="s">
        <v>301</v>
      </c>
      <c r="B205" s="59" t="s">
        <v>302</v>
      </c>
      <c r="C205" s="15" t="s">
        <v>18</v>
      </c>
      <c r="D205" s="19">
        <v>0</v>
      </c>
      <c r="E205" s="19">
        <f>SUM(E206:E208)</f>
        <v>0</v>
      </c>
      <c r="F205" s="19">
        <f t="shared" si="8"/>
        <v>0</v>
      </c>
      <c r="G205" s="19">
        <v>0</v>
      </c>
      <c r="H205" s="118" t="s">
        <v>225</v>
      </c>
    </row>
    <row r="206" spans="1:8" s="8" customFormat="1" ht="31.5">
      <c r="A206" s="54" t="s">
        <v>303</v>
      </c>
      <c r="B206" s="56" t="s">
        <v>304</v>
      </c>
      <c r="C206" s="15" t="s">
        <v>18</v>
      </c>
      <c r="D206" s="19">
        <v>0</v>
      </c>
      <c r="E206" s="19">
        <v>0</v>
      </c>
      <c r="F206" s="19">
        <f t="shared" si="8"/>
        <v>0</v>
      </c>
      <c r="G206" s="19">
        <v>0</v>
      </c>
      <c r="H206" s="118" t="s">
        <v>225</v>
      </c>
    </row>
    <row r="207" spans="1:8" s="8" customFormat="1">
      <c r="A207" s="54" t="s">
        <v>305</v>
      </c>
      <c r="B207" s="61" t="s">
        <v>306</v>
      </c>
      <c r="C207" s="15" t="s">
        <v>18</v>
      </c>
      <c r="D207" s="19">
        <v>0</v>
      </c>
      <c r="E207" s="19">
        <v>0</v>
      </c>
      <c r="F207" s="19">
        <f t="shared" si="8"/>
        <v>0</v>
      </c>
      <c r="G207" s="19">
        <v>0</v>
      </c>
      <c r="H207" s="118" t="s">
        <v>225</v>
      </c>
    </row>
    <row r="208" spans="1:8" s="8" customFormat="1" ht="31.5">
      <c r="A208" s="54" t="s">
        <v>307</v>
      </c>
      <c r="B208" s="61" t="s">
        <v>308</v>
      </c>
      <c r="C208" s="15" t="s">
        <v>18</v>
      </c>
      <c r="D208" s="19">
        <v>0</v>
      </c>
      <c r="E208" s="19">
        <v>0</v>
      </c>
      <c r="F208" s="19">
        <f t="shared" si="8"/>
        <v>0</v>
      </c>
      <c r="G208" s="19">
        <v>0</v>
      </c>
      <c r="H208" s="118" t="s">
        <v>225</v>
      </c>
    </row>
    <row r="209" spans="1:8" s="8" customFormat="1">
      <c r="A209" s="54" t="s">
        <v>309</v>
      </c>
      <c r="B209" s="59" t="s">
        <v>310</v>
      </c>
      <c r="C209" s="15" t="s">
        <v>18</v>
      </c>
      <c r="D209" s="19">
        <v>0</v>
      </c>
      <c r="E209" s="19">
        <v>0</v>
      </c>
      <c r="F209" s="19">
        <f t="shared" si="8"/>
        <v>0</v>
      </c>
      <c r="G209" s="19">
        <v>0</v>
      </c>
      <c r="H209" s="118" t="s">
        <v>225</v>
      </c>
    </row>
    <row r="210" spans="1:8" s="8" customFormat="1">
      <c r="A210" s="54" t="s">
        <v>311</v>
      </c>
      <c r="B210" s="60" t="s">
        <v>312</v>
      </c>
      <c r="C210" s="15" t="s">
        <v>18</v>
      </c>
      <c r="D210" s="19">
        <v>0</v>
      </c>
      <c r="E210" s="19">
        <f>E211</f>
        <v>34.796057988000001</v>
      </c>
      <c r="F210" s="19">
        <f t="shared" si="8"/>
        <v>34.796057988000001</v>
      </c>
      <c r="G210" s="19">
        <v>0</v>
      </c>
      <c r="H210" s="118" t="s">
        <v>225</v>
      </c>
    </row>
    <row r="211" spans="1:8" s="8" customFormat="1">
      <c r="A211" s="54" t="s">
        <v>313</v>
      </c>
      <c r="B211" s="59" t="s">
        <v>314</v>
      </c>
      <c r="C211" s="15" t="s">
        <v>18</v>
      </c>
      <c r="D211" s="19">
        <v>0</v>
      </c>
      <c r="E211" s="19">
        <f>SUM(E212:E217)</f>
        <v>34.796057988000001</v>
      </c>
      <c r="F211" s="19">
        <f t="shared" si="8"/>
        <v>34.796057988000001</v>
      </c>
      <c r="G211" s="19">
        <v>0</v>
      </c>
      <c r="H211" s="118" t="s">
        <v>225</v>
      </c>
    </row>
    <row r="212" spans="1:8" s="8" customFormat="1" ht="38.25">
      <c r="A212" s="54" t="s">
        <v>315</v>
      </c>
      <c r="B212" s="56" t="s">
        <v>316</v>
      </c>
      <c r="C212" s="15" t="s">
        <v>18</v>
      </c>
      <c r="D212" s="19">
        <v>0</v>
      </c>
      <c r="E212" s="19">
        <f>'[2]Форма 1'!$P$19</f>
        <v>15.161982</v>
      </c>
      <c r="F212" s="19">
        <f t="shared" si="8"/>
        <v>15.161982</v>
      </c>
      <c r="G212" s="19">
        <v>0</v>
      </c>
      <c r="H212" s="108" t="s">
        <v>711</v>
      </c>
    </row>
    <row r="213" spans="1:8" s="8" customFormat="1" ht="38.25">
      <c r="A213" s="54" t="s">
        <v>317</v>
      </c>
      <c r="B213" s="56" t="s">
        <v>318</v>
      </c>
      <c r="C213" s="15" t="s">
        <v>18</v>
      </c>
      <c r="D213" s="19">
        <v>0</v>
      </c>
      <c r="E213" s="19">
        <f>'[2]Форма 1'!$Q$31</f>
        <v>6.1270559999999996</v>
      </c>
      <c r="F213" s="19">
        <f t="shared" si="8"/>
        <v>6.1270559999999996</v>
      </c>
      <c r="G213" s="19">
        <v>0</v>
      </c>
      <c r="H213" s="108" t="s">
        <v>711</v>
      </c>
    </row>
    <row r="214" spans="1:8" s="8" customFormat="1" ht="31.5">
      <c r="A214" s="54" t="s">
        <v>319</v>
      </c>
      <c r="B214" s="56" t="s">
        <v>320</v>
      </c>
      <c r="C214" s="15" t="s">
        <v>18</v>
      </c>
      <c r="D214" s="19">
        <v>0</v>
      </c>
      <c r="E214" s="19">
        <v>0</v>
      </c>
      <c r="F214" s="19">
        <f t="shared" si="8"/>
        <v>0</v>
      </c>
      <c r="G214" s="19">
        <v>0</v>
      </c>
      <c r="H214" s="108" t="s">
        <v>225</v>
      </c>
    </row>
    <row r="215" spans="1:8" s="8" customFormat="1">
      <c r="A215" s="54" t="s">
        <v>321</v>
      </c>
      <c r="B215" s="56" t="s">
        <v>322</v>
      </c>
      <c r="C215" s="15" t="s">
        <v>18</v>
      </c>
      <c r="D215" s="19">
        <v>0</v>
      </c>
      <c r="E215" s="97">
        <f>'[2]Форма 1'!$Q$77</f>
        <v>13.507019988</v>
      </c>
      <c r="F215" s="19">
        <f t="shared" si="8"/>
        <v>13.507019988</v>
      </c>
      <c r="G215" s="19">
        <v>0</v>
      </c>
      <c r="H215" s="108" t="s">
        <v>225</v>
      </c>
    </row>
    <row r="216" spans="1:8" s="8" customFormat="1" ht="31.5">
      <c r="A216" s="54" t="s">
        <v>323</v>
      </c>
      <c r="B216" s="56" t="s">
        <v>324</v>
      </c>
      <c r="C216" s="15" t="s">
        <v>18</v>
      </c>
      <c r="D216" s="19">
        <v>0</v>
      </c>
      <c r="E216" s="19">
        <v>0</v>
      </c>
      <c r="F216" s="19">
        <f t="shared" si="8"/>
        <v>0</v>
      </c>
      <c r="G216" s="19">
        <v>0</v>
      </c>
      <c r="H216" s="140" t="s">
        <v>225</v>
      </c>
    </row>
    <row r="217" spans="1:8" s="8" customFormat="1">
      <c r="A217" s="54" t="s">
        <v>325</v>
      </c>
      <c r="B217" s="56" t="s">
        <v>326</v>
      </c>
      <c r="C217" s="15" t="s">
        <v>18</v>
      </c>
      <c r="D217" s="19">
        <v>0</v>
      </c>
      <c r="E217" s="19">
        <v>0</v>
      </c>
      <c r="F217" s="19">
        <f t="shared" si="8"/>
        <v>0</v>
      </c>
      <c r="G217" s="19">
        <v>0</v>
      </c>
      <c r="H217" s="118" t="s">
        <v>225</v>
      </c>
    </row>
    <row r="218" spans="1:8" s="8" customFormat="1">
      <c r="A218" s="54" t="s">
        <v>327</v>
      </c>
      <c r="B218" s="59" t="s">
        <v>328</v>
      </c>
      <c r="C218" s="15" t="s">
        <v>18</v>
      </c>
      <c r="D218" s="19">
        <v>0</v>
      </c>
      <c r="E218" s="19">
        <v>0</v>
      </c>
      <c r="F218" s="19">
        <f t="shared" si="8"/>
        <v>0</v>
      </c>
      <c r="G218" s="19">
        <v>0</v>
      </c>
      <c r="H218" s="118" t="s">
        <v>225</v>
      </c>
    </row>
    <row r="219" spans="1:8" s="8" customFormat="1">
      <c r="A219" s="54" t="s">
        <v>329</v>
      </c>
      <c r="B219" s="59" t="s">
        <v>330</v>
      </c>
      <c r="C219" s="15" t="s">
        <v>18</v>
      </c>
      <c r="D219" s="19">
        <v>0</v>
      </c>
      <c r="E219" s="19">
        <v>0</v>
      </c>
      <c r="F219" s="19">
        <f t="shared" si="8"/>
        <v>0</v>
      </c>
      <c r="G219" s="19">
        <v>0</v>
      </c>
      <c r="H219" s="118" t="s">
        <v>225</v>
      </c>
    </row>
    <row r="220" spans="1:8" s="8" customFormat="1">
      <c r="A220" s="54" t="s">
        <v>331</v>
      </c>
      <c r="B220" s="59" t="s">
        <v>109</v>
      </c>
      <c r="C220" s="15" t="s">
        <v>225</v>
      </c>
      <c r="D220" s="19">
        <v>0</v>
      </c>
      <c r="E220" s="19" t="s">
        <v>225</v>
      </c>
      <c r="F220" s="19" t="s">
        <v>225</v>
      </c>
      <c r="G220" s="19">
        <v>0</v>
      </c>
      <c r="H220" s="118" t="s">
        <v>225</v>
      </c>
    </row>
    <row r="221" spans="1:8" s="8" customFormat="1" ht="31.5">
      <c r="A221" s="54" t="s">
        <v>332</v>
      </c>
      <c r="B221" s="59" t="s">
        <v>333</v>
      </c>
      <c r="C221" s="15" t="s">
        <v>18</v>
      </c>
      <c r="D221" s="19">
        <v>0</v>
      </c>
      <c r="E221" s="19">
        <v>0</v>
      </c>
      <c r="F221" s="19">
        <f t="shared" si="8"/>
        <v>0</v>
      </c>
      <c r="G221" s="19">
        <v>0</v>
      </c>
      <c r="H221" s="118" t="s">
        <v>225</v>
      </c>
    </row>
    <row r="222" spans="1:8" s="8" customFormat="1">
      <c r="A222" s="54" t="s">
        <v>334</v>
      </c>
      <c r="B222" s="60" t="s">
        <v>335</v>
      </c>
      <c r="C222" s="15" t="s">
        <v>18</v>
      </c>
      <c r="D222" s="19">
        <v>0</v>
      </c>
      <c r="E222" s="19">
        <f>E223+E224+E228+E229+E232+E233+E234</f>
        <v>15.296657209999999</v>
      </c>
      <c r="F222" s="19">
        <f t="shared" si="8"/>
        <v>15.296657209999999</v>
      </c>
      <c r="G222" s="19">
        <v>0</v>
      </c>
      <c r="H222" s="129" t="s">
        <v>225</v>
      </c>
    </row>
    <row r="223" spans="1:8" s="8" customFormat="1" ht="25.5">
      <c r="A223" s="54" t="s">
        <v>336</v>
      </c>
      <c r="B223" s="59" t="s">
        <v>337</v>
      </c>
      <c r="C223" s="15" t="s">
        <v>18</v>
      </c>
      <c r="D223" s="19">
        <v>0</v>
      </c>
      <c r="E223" s="19">
        <v>15.296657209999999</v>
      </c>
      <c r="F223" s="19">
        <f t="shared" si="8"/>
        <v>15.296657209999999</v>
      </c>
      <c r="G223" s="19">
        <v>0</v>
      </c>
      <c r="H223" s="109" t="s">
        <v>747</v>
      </c>
    </row>
    <row r="224" spans="1:8" s="8" customFormat="1">
      <c r="A224" s="54" t="s">
        <v>338</v>
      </c>
      <c r="B224" s="59" t="s">
        <v>339</v>
      </c>
      <c r="C224" s="15" t="s">
        <v>18</v>
      </c>
      <c r="D224" s="19">
        <v>0</v>
      </c>
      <c r="E224" s="19">
        <v>0</v>
      </c>
      <c r="F224" s="19">
        <f t="shared" ref="F224:F225" si="10">E224-D224</f>
        <v>0</v>
      </c>
      <c r="G224" s="19">
        <v>0</v>
      </c>
      <c r="H224" s="108" t="s">
        <v>225</v>
      </c>
    </row>
    <row r="225" spans="1:8" s="8" customFormat="1">
      <c r="A225" s="54" t="s">
        <v>340</v>
      </c>
      <c r="B225" s="56" t="s">
        <v>341</v>
      </c>
      <c r="C225" s="15" t="s">
        <v>18</v>
      </c>
      <c r="D225" s="19">
        <v>0</v>
      </c>
      <c r="E225" s="19">
        <v>0</v>
      </c>
      <c r="F225" s="19">
        <f t="shared" si="10"/>
        <v>0</v>
      </c>
      <c r="G225" s="19">
        <v>0</v>
      </c>
      <c r="H225" s="108" t="s">
        <v>225</v>
      </c>
    </row>
    <row r="226" spans="1:8" s="8" customFormat="1">
      <c r="A226" s="54" t="s">
        <v>342</v>
      </c>
      <c r="B226" s="56" t="s">
        <v>343</v>
      </c>
      <c r="C226" s="15" t="s">
        <v>18</v>
      </c>
      <c r="D226" s="19">
        <v>0</v>
      </c>
      <c r="E226" s="19">
        <v>0</v>
      </c>
      <c r="F226" s="19">
        <f t="shared" si="8"/>
        <v>0</v>
      </c>
      <c r="G226" s="19">
        <v>0</v>
      </c>
      <c r="H226" s="108" t="s">
        <v>225</v>
      </c>
    </row>
    <row r="227" spans="1:8" s="8" customFormat="1">
      <c r="A227" s="54" t="s">
        <v>344</v>
      </c>
      <c r="B227" s="56" t="s">
        <v>345</v>
      </c>
      <c r="C227" s="15" t="s">
        <v>18</v>
      </c>
      <c r="D227" s="19">
        <v>0</v>
      </c>
      <c r="E227" s="19">
        <v>0</v>
      </c>
      <c r="F227" s="19">
        <f t="shared" si="8"/>
        <v>0</v>
      </c>
      <c r="G227" s="19">
        <v>0</v>
      </c>
      <c r="H227" s="108" t="s">
        <v>225</v>
      </c>
    </row>
    <row r="228" spans="1:8" s="8" customFormat="1">
      <c r="A228" s="54" t="s">
        <v>346</v>
      </c>
      <c r="B228" s="59" t="s">
        <v>347</v>
      </c>
      <c r="C228" s="15" t="s">
        <v>18</v>
      </c>
      <c r="D228" s="19">
        <v>0</v>
      </c>
      <c r="E228" s="19">
        <v>0</v>
      </c>
      <c r="F228" s="19">
        <f t="shared" si="8"/>
        <v>0</v>
      </c>
      <c r="G228" s="19">
        <v>0</v>
      </c>
      <c r="H228" s="108" t="s">
        <v>225</v>
      </c>
    </row>
    <row r="229" spans="1:8" s="8" customFormat="1">
      <c r="A229" s="54" t="s">
        <v>348</v>
      </c>
      <c r="B229" s="59" t="s">
        <v>349</v>
      </c>
      <c r="C229" s="15" t="s">
        <v>18</v>
      </c>
      <c r="D229" s="19">
        <v>0</v>
      </c>
      <c r="E229" s="19">
        <v>0</v>
      </c>
      <c r="F229" s="19">
        <f t="shared" si="8"/>
        <v>0</v>
      </c>
      <c r="G229" s="19">
        <v>0</v>
      </c>
      <c r="H229" s="118" t="s">
        <v>225</v>
      </c>
    </row>
    <row r="230" spans="1:8" s="8" customFormat="1">
      <c r="A230" s="54" t="s">
        <v>350</v>
      </c>
      <c r="B230" s="56" t="s">
        <v>351</v>
      </c>
      <c r="C230" s="15" t="s">
        <v>18</v>
      </c>
      <c r="D230" s="19">
        <v>0</v>
      </c>
      <c r="E230" s="19">
        <v>0</v>
      </c>
      <c r="F230" s="19">
        <f t="shared" si="8"/>
        <v>0</v>
      </c>
      <c r="G230" s="19">
        <v>0</v>
      </c>
      <c r="H230" s="118" t="s">
        <v>225</v>
      </c>
    </row>
    <row r="231" spans="1:8" s="8" customFormat="1">
      <c r="A231" s="54" t="s">
        <v>352</v>
      </c>
      <c r="B231" s="56" t="s">
        <v>692</v>
      </c>
      <c r="C231" s="15" t="s">
        <v>18</v>
      </c>
      <c r="D231" s="19">
        <v>0</v>
      </c>
      <c r="E231" s="19">
        <v>0</v>
      </c>
      <c r="F231" s="19">
        <f t="shared" ref="F231:F294" si="11">E231-D231</f>
        <v>0</v>
      </c>
      <c r="G231" s="19">
        <v>0</v>
      </c>
      <c r="H231" s="118" t="s">
        <v>225</v>
      </c>
    </row>
    <row r="232" spans="1:8" s="8" customFormat="1">
      <c r="A232" s="54" t="s">
        <v>353</v>
      </c>
      <c r="B232" s="59" t="s">
        <v>354</v>
      </c>
      <c r="C232" s="15" t="s">
        <v>18</v>
      </c>
      <c r="D232" s="19">
        <v>0</v>
      </c>
      <c r="E232" s="19">
        <v>0</v>
      </c>
      <c r="F232" s="19">
        <f t="shared" si="11"/>
        <v>0</v>
      </c>
      <c r="G232" s="19">
        <v>0</v>
      </c>
      <c r="H232" s="118" t="s">
        <v>225</v>
      </c>
    </row>
    <row r="233" spans="1:8" s="8" customFormat="1">
      <c r="A233" s="54" t="s">
        <v>355</v>
      </c>
      <c r="B233" s="59" t="s">
        <v>356</v>
      </c>
      <c r="C233" s="15" t="s">
        <v>18</v>
      </c>
      <c r="D233" s="19">
        <v>0</v>
      </c>
      <c r="E233" s="19">
        <v>0</v>
      </c>
      <c r="F233" s="19">
        <f t="shared" si="11"/>
        <v>0</v>
      </c>
      <c r="G233" s="19">
        <v>0</v>
      </c>
      <c r="H233" s="138" t="s">
        <v>225</v>
      </c>
    </row>
    <row r="234" spans="1:8" s="8" customFormat="1">
      <c r="A234" s="54" t="s">
        <v>357</v>
      </c>
      <c r="B234" s="59" t="s">
        <v>358</v>
      </c>
      <c r="C234" s="15" t="s">
        <v>18</v>
      </c>
      <c r="D234" s="19">
        <v>0</v>
      </c>
      <c r="E234" s="19">
        <v>0</v>
      </c>
      <c r="F234" s="19">
        <f>E234-D234</f>
        <v>0</v>
      </c>
      <c r="G234" s="19">
        <v>0</v>
      </c>
      <c r="H234" s="118" t="s">
        <v>225</v>
      </c>
    </row>
    <row r="235" spans="1:8" s="8" customFormat="1">
      <c r="A235" s="54" t="s">
        <v>359</v>
      </c>
      <c r="B235" s="60" t="s">
        <v>360</v>
      </c>
      <c r="C235" s="15" t="s">
        <v>18</v>
      </c>
      <c r="D235" s="19">
        <v>0</v>
      </c>
      <c r="E235" s="19">
        <v>0</v>
      </c>
      <c r="F235" s="19">
        <f t="shared" si="11"/>
        <v>0</v>
      </c>
      <c r="G235" s="19">
        <v>0</v>
      </c>
      <c r="H235" s="118" t="s">
        <v>225</v>
      </c>
    </row>
    <row r="236" spans="1:8" s="8" customFormat="1">
      <c r="A236" s="54" t="s">
        <v>361</v>
      </c>
      <c r="B236" s="59" t="s">
        <v>362</v>
      </c>
      <c r="C236" s="15" t="s">
        <v>18</v>
      </c>
      <c r="D236" s="19">
        <v>0</v>
      </c>
      <c r="E236" s="19">
        <v>0</v>
      </c>
      <c r="F236" s="19">
        <f t="shared" si="11"/>
        <v>0</v>
      </c>
      <c r="G236" s="19">
        <v>0</v>
      </c>
      <c r="H236" s="118" t="s">
        <v>225</v>
      </c>
    </row>
    <row r="237" spans="1:8" s="8" customFormat="1">
      <c r="A237" s="54" t="s">
        <v>363</v>
      </c>
      <c r="B237" s="56" t="s">
        <v>341</v>
      </c>
      <c r="C237" s="15" t="s">
        <v>18</v>
      </c>
      <c r="D237" s="19">
        <v>0</v>
      </c>
      <c r="E237" s="19">
        <v>0</v>
      </c>
      <c r="F237" s="19">
        <f t="shared" ref="F237:F238" si="12">E237-D237</f>
        <v>0</v>
      </c>
      <c r="G237" s="19">
        <v>0</v>
      </c>
      <c r="H237" s="118" t="s">
        <v>225</v>
      </c>
    </row>
    <row r="238" spans="1:8" s="8" customFormat="1">
      <c r="A238" s="54" t="s">
        <v>364</v>
      </c>
      <c r="B238" s="56" t="s">
        <v>343</v>
      </c>
      <c r="C238" s="15" t="s">
        <v>18</v>
      </c>
      <c r="D238" s="19">
        <v>0</v>
      </c>
      <c r="E238" s="19">
        <v>0</v>
      </c>
      <c r="F238" s="19">
        <f t="shared" si="12"/>
        <v>0</v>
      </c>
      <c r="G238" s="19">
        <v>0</v>
      </c>
      <c r="H238" s="118" t="s">
        <v>225</v>
      </c>
    </row>
    <row r="239" spans="1:8" s="8" customFormat="1">
      <c r="A239" s="54" t="s">
        <v>365</v>
      </c>
      <c r="B239" s="56" t="s">
        <v>345</v>
      </c>
      <c r="C239" s="15" t="s">
        <v>18</v>
      </c>
      <c r="D239" s="19">
        <v>0</v>
      </c>
      <c r="E239" s="19">
        <v>0</v>
      </c>
      <c r="F239" s="19">
        <f t="shared" si="11"/>
        <v>0</v>
      </c>
      <c r="G239" s="19">
        <v>0</v>
      </c>
      <c r="H239" s="118" t="s">
        <v>225</v>
      </c>
    </row>
    <row r="240" spans="1:8" s="8" customFormat="1">
      <c r="A240" s="54" t="s">
        <v>366</v>
      </c>
      <c r="B240" s="59" t="s">
        <v>221</v>
      </c>
      <c r="C240" s="15" t="s">
        <v>18</v>
      </c>
      <c r="D240" s="19">
        <v>0</v>
      </c>
      <c r="E240" s="19">
        <v>0</v>
      </c>
      <c r="F240" s="19">
        <f t="shared" si="11"/>
        <v>0</v>
      </c>
      <c r="G240" s="19">
        <v>0</v>
      </c>
      <c r="H240" s="118" t="s">
        <v>225</v>
      </c>
    </row>
    <row r="241" spans="1:8" s="8" customFormat="1">
      <c r="A241" s="54" t="s">
        <v>367</v>
      </c>
      <c r="B241" s="59" t="s">
        <v>368</v>
      </c>
      <c r="C241" s="15" t="s">
        <v>18</v>
      </c>
      <c r="D241" s="19">
        <v>0</v>
      </c>
      <c r="E241" s="19">
        <v>0</v>
      </c>
      <c r="F241" s="19">
        <f t="shared" si="11"/>
        <v>0</v>
      </c>
      <c r="G241" s="19">
        <v>0</v>
      </c>
      <c r="H241" s="118" t="s">
        <v>225</v>
      </c>
    </row>
    <row r="242" spans="1:8" s="8" customFormat="1" ht="31.15" customHeight="1">
      <c r="A242" s="54" t="s">
        <v>369</v>
      </c>
      <c r="B242" s="60" t="s">
        <v>370</v>
      </c>
      <c r="C242" s="15" t="s">
        <v>18</v>
      </c>
      <c r="D242" s="178">
        <f>N(D167)-N(D185)</f>
        <v>0</v>
      </c>
      <c r="E242" s="178">
        <f>N(E167)-N(E185)</f>
        <v>117.83424546666674</v>
      </c>
      <c r="F242" s="178">
        <f t="shared" si="11"/>
        <v>117.83424546666674</v>
      </c>
      <c r="G242" s="178">
        <f t="shared" ref="G242:G252" si="13">IFERROR((E242/D242-1)*100,0)</f>
        <v>0</v>
      </c>
      <c r="H242" s="130" t="s">
        <v>717</v>
      </c>
    </row>
    <row r="243" spans="1:8" s="8" customFormat="1" ht="31.5">
      <c r="A243" s="54" t="s">
        <v>371</v>
      </c>
      <c r="B243" s="60" t="s">
        <v>372</v>
      </c>
      <c r="C243" s="15" t="s">
        <v>18</v>
      </c>
      <c r="D243" s="178">
        <f>D203-D210</f>
        <v>0</v>
      </c>
      <c r="E243" s="178">
        <f>E203-E210</f>
        <v>-34.796057988000001</v>
      </c>
      <c r="F243" s="178">
        <f t="shared" si="11"/>
        <v>-34.796057988000001</v>
      </c>
      <c r="G243" s="178">
        <f t="shared" si="13"/>
        <v>0</v>
      </c>
      <c r="H243" s="179" t="s">
        <v>225</v>
      </c>
    </row>
    <row r="244" spans="1:8" s="8" customFormat="1">
      <c r="A244" s="54" t="s">
        <v>373</v>
      </c>
      <c r="B244" s="59" t="s">
        <v>374</v>
      </c>
      <c r="C244" s="15" t="s">
        <v>18</v>
      </c>
      <c r="D244" s="178">
        <f>D243-D245</f>
        <v>0</v>
      </c>
      <c r="E244" s="178">
        <f>E243-E245</f>
        <v>-34.796057988000001</v>
      </c>
      <c r="F244" s="178">
        <f>E244-D244</f>
        <v>-34.796057988000001</v>
      </c>
      <c r="G244" s="178">
        <f t="shared" si="13"/>
        <v>0</v>
      </c>
      <c r="H244" s="179" t="s">
        <v>225</v>
      </c>
    </row>
    <row r="245" spans="1:8" s="8" customFormat="1">
      <c r="A245" s="54" t="s">
        <v>375</v>
      </c>
      <c r="B245" s="59" t="s">
        <v>376</v>
      </c>
      <c r="C245" s="15" t="s">
        <v>18</v>
      </c>
      <c r="D245" s="178">
        <f>D209-D219</f>
        <v>0</v>
      </c>
      <c r="E245" s="178">
        <f>E209-E219</f>
        <v>0</v>
      </c>
      <c r="F245" s="178">
        <f t="shared" si="11"/>
        <v>0</v>
      </c>
      <c r="G245" s="178">
        <f t="shared" si="13"/>
        <v>0</v>
      </c>
      <c r="H245" s="180" t="s">
        <v>225</v>
      </c>
    </row>
    <row r="246" spans="1:8" s="8" customFormat="1" ht="38.25">
      <c r="A246" s="54" t="s">
        <v>377</v>
      </c>
      <c r="B246" s="60" t="s">
        <v>378</v>
      </c>
      <c r="C246" s="15" t="s">
        <v>18</v>
      </c>
      <c r="D246" s="178">
        <f>D222-D235</f>
        <v>0</v>
      </c>
      <c r="E246" s="178">
        <f>E222-E235</f>
        <v>15.296657209999999</v>
      </c>
      <c r="F246" s="178">
        <f t="shared" si="11"/>
        <v>15.296657209999999</v>
      </c>
      <c r="G246" s="178">
        <f t="shared" si="13"/>
        <v>0</v>
      </c>
      <c r="H246" s="130" t="s">
        <v>746</v>
      </c>
    </row>
    <row r="247" spans="1:8" s="8" customFormat="1">
      <c r="A247" s="54" t="s">
        <v>379</v>
      </c>
      <c r="B247" s="59" t="s">
        <v>380</v>
      </c>
      <c r="C247" s="15" t="s">
        <v>18</v>
      </c>
      <c r="D247" s="178">
        <f>D224-D236</f>
        <v>0</v>
      </c>
      <c r="E247" s="178">
        <f>E224-E236</f>
        <v>0</v>
      </c>
      <c r="F247" s="178">
        <f t="shared" si="11"/>
        <v>0</v>
      </c>
      <c r="G247" s="178">
        <f t="shared" si="13"/>
        <v>0</v>
      </c>
      <c r="H247" s="130" t="s">
        <v>225</v>
      </c>
    </row>
    <row r="248" spans="1:8" s="8" customFormat="1" ht="25.5">
      <c r="A248" s="54" t="s">
        <v>381</v>
      </c>
      <c r="B248" s="59" t="s">
        <v>382</v>
      </c>
      <c r="C248" s="15" t="s">
        <v>18</v>
      </c>
      <c r="D248" s="178">
        <f>D246-D247</f>
        <v>0</v>
      </c>
      <c r="E248" s="178">
        <f>E246-E247</f>
        <v>15.296657209999999</v>
      </c>
      <c r="F248" s="178">
        <f t="shared" si="11"/>
        <v>15.296657209999999</v>
      </c>
      <c r="G248" s="178">
        <f t="shared" si="13"/>
        <v>0</v>
      </c>
      <c r="H248" s="180" t="s">
        <v>747</v>
      </c>
    </row>
    <row r="249" spans="1:8" s="8" customFormat="1">
      <c r="A249" s="54" t="s">
        <v>383</v>
      </c>
      <c r="B249" s="60" t="s">
        <v>384</v>
      </c>
      <c r="C249" s="15" t="s">
        <v>18</v>
      </c>
      <c r="D249" s="178">
        <v>0</v>
      </c>
      <c r="E249" s="178">
        <v>0</v>
      </c>
      <c r="F249" s="178">
        <f t="shared" si="11"/>
        <v>0</v>
      </c>
      <c r="G249" s="178">
        <f t="shared" si="13"/>
        <v>0</v>
      </c>
      <c r="H249" s="179" t="s">
        <v>225</v>
      </c>
    </row>
    <row r="250" spans="1:8" s="8" customFormat="1" ht="37.15" customHeight="1">
      <c r="A250" s="54" t="s">
        <v>385</v>
      </c>
      <c r="B250" s="60" t="s">
        <v>386</v>
      </c>
      <c r="C250" s="15" t="s">
        <v>18</v>
      </c>
      <c r="D250" s="178">
        <v>0</v>
      </c>
      <c r="E250" s="178">
        <f>E242+E243+E246+E249</f>
        <v>98.334844688666749</v>
      </c>
      <c r="F250" s="178">
        <f t="shared" si="11"/>
        <v>98.334844688666749</v>
      </c>
      <c r="G250" s="178">
        <f t="shared" si="13"/>
        <v>0</v>
      </c>
      <c r="H250" s="130" t="s">
        <v>715</v>
      </c>
    </row>
    <row r="251" spans="1:8" s="8" customFormat="1">
      <c r="A251" s="54" t="s">
        <v>387</v>
      </c>
      <c r="B251" s="60" t="s">
        <v>388</v>
      </c>
      <c r="C251" s="15" t="s">
        <v>18</v>
      </c>
      <c r="D251" s="178">
        <v>0</v>
      </c>
      <c r="E251" s="178">
        <v>9.7816340299999993</v>
      </c>
      <c r="F251" s="178">
        <f t="shared" si="11"/>
        <v>9.7816340299999993</v>
      </c>
      <c r="G251" s="178">
        <f t="shared" si="13"/>
        <v>0</v>
      </c>
      <c r="H251" s="179" t="s">
        <v>225</v>
      </c>
    </row>
    <row r="252" spans="1:8" s="8" customFormat="1" ht="16.5" thickBot="1">
      <c r="A252" s="62" t="s">
        <v>389</v>
      </c>
      <c r="B252" s="63" t="s">
        <v>390</v>
      </c>
      <c r="C252" s="15" t="s">
        <v>18</v>
      </c>
      <c r="D252" s="181">
        <v>0</v>
      </c>
      <c r="E252" s="181">
        <f>251.396</f>
        <v>251.39599999999999</v>
      </c>
      <c r="F252" s="181">
        <f t="shared" si="11"/>
        <v>251.39599999999999</v>
      </c>
      <c r="G252" s="181">
        <f t="shared" si="13"/>
        <v>0</v>
      </c>
      <c r="H252" s="130" t="s">
        <v>715</v>
      </c>
    </row>
    <row r="253" spans="1:8" s="8" customFormat="1">
      <c r="A253" s="64" t="s">
        <v>391</v>
      </c>
      <c r="B253" s="65" t="s">
        <v>109</v>
      </c>
      <c r="C253" s="66" t="s">
        <v>225</v>
      </c>
      <c r="D253" s="67" t="s">
        <v>225</v>
      </c>
      <c r="E253" s="124" t="s">
        <v>225</v>
      </c>
      <c r="F253" s="29" t="s">
        <v>225</v>
      </c>
      <c r="G253" s="29" t="s">
        <v>225</v>
      </c>
      <c r="H253" s="128" t="s">
        <v>225</v>
      </c>
    </row>
    <row r="254" spans="1:8" s="8" customFormat="1" ht="25.5">
      <c r="A254" s="54" t="s">
        <v>392</v>
      </c>
      <c r="B254" s="59" t="s">
        <v>393</v>
      </c>
      <c r="C254" s="15" t="s">
        <v>18</v>
      </c>
      <c r="D254" s="68">
        <v>0</v>
      </c>
      <c r="E254" s="19">
        <v>137.89599999999999</v>
      </c>
      <c r="F254" s="19">
        <f t="shared" si="11"/>
        <v>137.89599999999999</v>
      </c>
      <c r="G254" s="19">
        <v>0</v>
      </c>
      <c r="H254" s="130" t="s">
        <v>716</v>
      </c>
    </row>
    <row r="255" spans="1:8" s="8" customFormat="1" ht="31.5">
      <c r="A255" s="54" t="s">
        <v>394</v>
      </c>
      <c r="B255" s="56" t="s">
        <v>395</v>
      </c>
      <c r="C255" s="15" t="s">
        <v>18</v>
      </c>
      <c r="D255" s="68" t="s">
        <v>691</v>
      </c>
      <c r="E255" s="19" t="s">
        <v>691</v>
      </c>
      <c r="F255" s="19" t="s">
        <v>691</v>
      </c>
      <c r="G255" s="19" t="s">
        <v>691</v>
      </c>
      <c r="H255" s="123" t="s">
        <v>691</v>
      </c>
    </row>
    <row r="256" spans="1:8" s="8" customFormat="1">
      <c r="A256" s="54" t="s">
        <v>396</v>
      </c>
      <c r="B256" s="61" t="s">
        <v>397</v>
      </c>
      <c r="C256" s="15" t="s">
        <v>18</v>
      </c>
      <c r="D256" s="68" t="s">
        <v>691</v>
      </c>
      <c r="E256" s="19" t="s">
        <v>691</v>
      </c>
      <c r="F256" s="19" t="s">
        <v>691</v>
      </c>
      <c r="G256" s="19" t="s">
        <v>691</v>
      </c>
      <c r="H256" s="123" t="s">
        <v>691</v>
      </c>
    </row>
    <row r="257" spans="1:8" s="8" customFormat="1" ht="31.5">
      <c r="A257" s="54" t="s">
        <v>398</v>
      </c>
      <c r="B257" s="61" t="s">
        <v>22</v>
      </c>
      <c r="C257" s="15" t="s">
        <v>18</v>
      </c>
      <c r="D257" s="68" t="s">
        <v>691</v>
      </c>
      <c r="E257" s="19" t="s">
        <v>691</v>
      </c>
      <c r="F257" s="19" t="s">
        <v>691</v>
      </c>
      <c r="G257" s="19" t="s">
        <v>691</v>
      </c>
      <c r="H257" s="123" t="s">
        <v>691</v>
      </c>
    </row>
    <row r="258" spans="1:8" s="8" customFormat="1">
      <c r="A258" s="54" t="s">
        <v>399</v>
      </c>
      <c r="B258" s="69" t="s">
        <v>397</v>
      </c>
      <c r="C258" s="15" t="s">
        <v>18</v>
      </c>
      <c r="D258" s="68" t="s">
        <v>691</v>
      </c>
      <c r="E258" s="19" t="s">
        <v>691</v>
      </c>
      <c r="F258" s="19" t="s">
        <v>691</v>
      </c>
      <c r="G258" s="19" t="s">
        <v>691</v>
      </c>
      <c r="H258" s="123" t="s">
        <v>691</v>
      </c>
    </row>
    <row r="259" spans="1:8" s="8" customFormat="1" ht="31.5">
      <c r="A259" s="54" t="s">
        <v>400</v>
      </c>
      <c r="B259" s="61" t="s">
        <v>24</v>
      </c>
      <c r="C259" s="15" t="s">
        <v>18</v>
      </c>
      <c r="D259" s="68" t="s">
        <v>691</v>
      </c>
      <c r="E259" s="19" t="s">
        <v>691</v>
      </c>
      <c r="F259" s="19" t="s">
        <v>691</v>
      </c>
      <c r="G259" s="19" t="s">
        <v>691</v>
      </c>
      <c r="H259" s="123" t="s">
        <v>691</v>
      </c>
    </row>
    <row r="260" spans="1:8" s="8" customFormat="1">
      <c r="A260" s="54" t="s">
        <v>401</v>
      </c>
      <c r="B260" s="69" t="s">
        <v>397</v>
      </c>
      <c r="C260" s="15" t="s">
        <v>18</v>
      </c>
      <c r="D260" s="68" t="s">
        <v>691</v>
      </c>
      <c r="E260" s="19" t="s">
        <v>691</v>
      </c>
      <c r="F260" s="19" t="s">
        <v>691</v>
      </c>
      <c r="G260" s="19" t="s">
        <v>691</v>
      </c>
      <c r="H260" s="123" t="s">
        <v>691</v>
      </c>
    </row>
    <row r="261" spans="1:8" s="8" customFormat="1" ht="31.5">
      <c r="A261" s="54" t="s">
        <v>402</v>
      </c>
      <c r="B261" s="61" t="s">
        <v>26</v>
      </c>
      <c r="C261" s="15" t="s">
        <v>18</v>
      </c>
      <c r="D261" s="68" t="s">
        <v>691</v>
      </c>
      <c r="E261" s="19" t="s">
        <v>691</v>
      </c>
      <c r="F261" s="19" t="s">
        <v>691</v>
      </c>
      <c r="G261" s="19" t="s">
        <v>691</v>
      </c>
      <c r="H261" s="123" t="s">
        <v>691</v>
      </c>
    </row>
    <row r="262" spans="1:8" s="8" customFormat="1">
      <c r="A262" s="54" t="s">
        <v>403</v>
      </c>
      <c r="B262" s="69" t="s">
        <v>397</v>
      </c>
      <c r="C262" s="15" t="s">
        <v>18</v>
      </c>
      <c r="D262" s="68" t="s">
        <v>691</v>
      </c>
      <c r="E262" s="19" t="s">
        <v>691</v>
      </c>
      <c r="F262" s="19" t="s">
        <v>691</v>
      </c>
      <c r="G262" s="19" t="s">
        <v>691</v>
      </c>
      <c r="H262" s="123" t="s">
        <v>691</v>
      </c>
    </row>
    <row r="263" spans="1:8" s="8" customFormat="1">
      <c r="A263" s="54" t="s">
        <v>404</v>
      </c>
      <c r="B263" s="56" t="s">
        <v>405</v>
      </c>
      <c r="C263" s="15" t="s">
        <v>18</v>
      </c>
      <c r="D263" s="68" t="s">
        <v>691</v>
      </c>
      <c r="E263" s="19" t="s">
        <v>691</v>
      </c>
      <c r="F263" s="19" t="s">
        <v>691</v>
      </c>
      <c r="G263" s="19" t="s">
        <v>691</v>
      </c>
      <c r="H263" s="123" t="s">
        <v>691</v>
      </c>
    </row>
    <row r="264" spans="1:8" s="8" customFormat="1">
      <c r="A264" s="54" t="s">
        <v>406</v>
      </c>
      <c r="B264" s="61" t="s">
        <v>397</v>
      </c>
      <c r="C264" s="15" t="s">
        <v>18</v>
      </c>
      <c r="D264" s="68" t="s">
        <v>691</v>
      </c>
      <c r="E264" s="19" t="s">
        <v>691</v>
      </c>
      <c r="F264" s="19" t="s">
        <v>691</v>
      </c>
      <c r="G264" s="19" t="s">
        <v>691</v>
      </c>
      <c r="H264" s="123" t="s">
        <v>691</v>
      </c>
    </row>
    <row r="265" spans="1:8" s="8" customFormat="1">
      <c r="A265" s="54" t="s">
        <v>407</v>
      </c>
      <c r="B265" s="58" t="s">
        <v>408</v>
      </c>
      <c r="C265" s="15" t="s">
        <v>18</v>
      </c>
      <c r="D265" s="68">
        <v>0</v>
      </c>
      <c r="E265" s="19">
        <v>132.012</v>
      </c>
      <c r="F265" s="19">
        <f t="shared" si="11"/>
        <v>132.012</v>
      </c>
      <c r="G265" s="19">
        <v>0</v>
      </c>
      <c r="H265" s="131" t="s">
        <v>225</v>
      </c>
    </row>
    <row r="266" spans="1:8" s="8" customFormat="1">
      <c r="A266" s="54" t="s">
        <v>409</v>
      </c>
      <c r="B266" s="61" t="s">
        <v>397</v>
      </c>
      <c r="C266" s="15" t="s">
        <v>18</v>
      </c>
      <c r="D266" s="68">
        <v>0</v>
      </c>
      <c r="E266" s="19">
        <v>0</v>
      </c>
      <c r="F266" s="19">
        <f t="shared" si="11"/>
        <v>0</v>
      </c>
      <c r="G266" s="19" t="s">
        <v>225</v>
      </c>
      <c r="H266" s="87" t="s">
        <v>225</v>
      </c>
    </row>
    <row r="267" spans="1:8" s="8" customFormat="1">
      <c r="A267" s="54" t="s">
        <v>410</v>
      </c>
      <c r="B267" s="58" t="s">
        <v>411</v>
      </c>
      <c r="C267" s="15" t="s">
        <v>18</v>
      </c>
      <c r="D267" s="68" t="s">
        <v>691</v>
      </c>
      <c r="E267" s="19" t="s">
        <v>691</v>
      </c>
      <c r="F267" s="19" t="s">
        <v>691</v>
      </c>
      <c r="G267" s="19" t="s">
        <v>691</v>
      </c>
      <c r="H267" s="131" t="s">
        <v>691</v>
      </c>
    </row>
    <row r="268" spans="1:8" s="8" customFormat="1">
      <c r="A268" s="54" t="s">
        <v>412</v>
      </c>
      <c r="B268" s="61" t="s">
        <v>397</v>
      </c>
      <c r="C268" s="15" t="s">
        <v>18</v>
      </c>
      <c r="D268" s="68" t="s">
        <v>691</v>
      </c>
      <c r="E268" s="19" t="s">
        <v>691</v>
      </c>
      <c r="F268" s="19" t="s">
        <v>691</v>
      </c>
      <c r="G268" s="19" t="s">
        <v>691</v>
      </c>
      <c r="H268" s="131" t="s">
        <v>691</v>
      </c>
    </row>
    <row r="269" spans="1:8" s="8" customFormat="1">
      <c r="A269" s="54" t="s">
        <v>413</v>
      </c>
      <c r="B269" s="58" t="s">
        <v>414</v>
      </c>
      <c r="C269" s="15" t="s">
        <v>18</v>
      </c>
      <c r="D269" s="68">
        <v>0</v>
      </c>
      <c r="E269" s="19">
        <v>0</v>
      </c>
      <c r="F269" s="19">
        <f t="shared" si="11"/>
        <v>0</v>
      </c>
      <c r="G269" s="19">
        <v>0</v>
      </c>
      <c r="H269" s="131" t="s">
        <v>691</v>
      </c>
    </row>
    <row r="270" spans="1:8" s="8" customFormat="1">
      <c r="A270" s="54" t="s">
        <v>415</v>
      </c>
      <c r="B270" s="61" t="s">
        <v>397</v>
      </c>
      <c r="C270" s="15" t="s">
        <v>18</v>
      </c>
      <c r="D270" s="68">
        <v>0</v>
      </c>
      <c r="E270" s="19">
        <v>0</v>
      </c>
      <c r="F270" s="19">
        <f t="shared" si="11"/>
        <v>0</v>
      </c>
      <c r="G270" s="19">
        <v>0</v>
      </c>
      <c r="H270" s="131" t="s">
        <v>691</v>
      </c>
    </row>
    <row r="271" spans="1:8" s="8" customFormat="1">
      <c r="A271" s="54" t="s">
        <v>416</v>
      </c>
      <c r="B271" s="58" t="s">
        <v>417</v>
      </c>
      <c r="C271" s="15" t="s">
        <v>18</v>
      </c>
      <c r="D271" s="74" t="s">
        <v>691</v>
      </c>
      <c r="E271" s="19" t="s">
        <v>691</v>
      </c>
      <c r="F271" s="19" t="s">
        <v>691</v>
      </c>
      <c r="G271" s="19" t="s">
        <v>691</v>
      </c>
      <c r="H271" s="131" t="s">
        <v>691</v>
      </c>
    </row>
    <row r="272" spans="1:8" s="8" customFormat="1">
      <c r="A272" s="54" t="s">
        <v>418</v>
      </c>
      <c r="B272" s="61" t="s">
        <v>397</v>
      </c>
      <c r="C272" s="15" t="s">
        <v>18</v>
      </c>
      <c r="D272" s="74" t="s">
        <v>691</v>
      </c>
      <c r="E272" s="19" t="s">
        <v>691</v>
      </c>
      <c r="F272" s="19" t="s">
        <v>691</v>
      </c>
      <c r="G272" s="19" t="s">
        <v>691</v>
      </c>
      <c r="H272" s="131" t="s">
        <v>691</v>
      </c>
    </row>
    <row r="273" spans="1:8" s="8" customFormat="1">
      <c r="A273" s="54" t="s">
        <v>416</v>
      </c>
      <c r="B273" s="58" t="s">
        <v>419</v>
      </c>
      <c r="C273" s="15" t="s">
        <v>18</v>
      </c>
      <c r="D273" s="68" t="s">
        <v>691</v>
      </c>
      <c r="E273" s="19" t="s">
        <v>691</v>
      </c>
      <c r="F273" s="19" t="s">
        <v>691</v>
      </c>
      <c r="G273" s="19" t="s">
        <v>691</v>
      </c>
      <c r="H273" s="123" t="s">
        <v>691</v>
      </c>
    </row>
    <row r="274" spans="1:8" s="8" customFormat="1">
      <c r="A274" s="54" t="s">
        <v>420</v>
      </c>
      <c r="B274" s="61" t="s">
        <v>397</v>
      </c>
      <c r="C274" s="15" t="s">
        <v>18</v>
      </c>
      <c r="D274" s="68" t="s">
        <v>691</v>
      </c>
      <c r="E274" s="19" t="s">
        <v>691</v>
      </c>
      <c r="F274" s="19" t="s">
        <v>691</v>
      </c>
      <c r="G274" s="19" t="s">
        <v>691</v>
      </c>
      <c r="H274" s="123" t="s">
        <v>691</v>
      </c>
    </row>
    <row r="275" spans="1:8" s="8" customFormat="1" ht="31.5">
      <c r="A275" s="54" t="s">
        <v>421</v>
      </c>
      <c r="B275" s="56" t="s">
        <v>422</v>
      </c>
      <c r="C275" s="15" t="s">
        <v>18</v>
      </c>
      <c r="D275" s="68" t="s">
        <v>691</v>
      </c>
      <c r="E275" s="19" t="s">
        <v>691</v>
      </c>
      <c r="F275" s="19" t="s">
        <v>691</v>
      </c>
      <c r="G275" s="19" t="s">
        <v>691</v>
      </c>
      <c r="H275" s="110" t="s">
        <v>691</v>
      </c>
    </row>
    <row r="276" spans="1:8" s="8" customFormat="1">
      <c r="A276" s="54" t="s">
        <v>423</v>
      </c>
      <c r="B276" s="61" t="s">
        <v>397</v>
      </c>
      <c r="C276" s="15" t="s">
        <v>18</v>
      </c>
      <c r="D276" s="68" t="s">
        <v>691</v>
      </c>
      <c r="E276" s="19" t="s">
        <v>691</v>
      </c>
      <c r="F276" s="19" t="s">
        <v>691</v>
      </c>
      <c r="G276" s="19" t="s">
        <v>691</v>
      </c>
      <c r="H276" s="110" t="s">
        <v>691</v>
      </c>
    </row>
    <row r="277" spans="1:8" s="8" customFormat="1">
      <c r="A277" s="54" t="s">
        <v>424</v>
      </c>
      <c r="B277" s="61" t="s">
        <v>42</v>
      </c>
      <c r="C277" s="15" t="s">
        <v>18</v>
      </c>
      <c r="D277" s="68" t="s">
        <v>691</v>
      </c>
      <c r="E277" s="19" t="s">
        <v>691</v>
      </c>
      <c r="F277" s="19" t="s">
        <v>691</v>
      </c>
      <c r="G277" s="19" t="s">
        <v>691</v>
      </c>
      <c r="H277" s="110" t="s">
        <v>691</v>
      </c>
    </row>
    <row r="278" spans="1:8" s="8" customFormat="1">
      <c r="A278" s="54" t="s">
        <v>425</v>
      </c>
      <c r="B278" s="69" t="s">
        <v>397</v>
      </c>
      <c r="C278" s="15" t="s">
        <v>18</v>
      </c>
      <c r="D278" s="68" t="s">
        <v>691</v>
      </c>
      <c r="E278" s="19" t="s">
        <v>691</v>
      </c>
      <c r="F278" s="19" t="s">
        <v>691</v>
      </c>
      <c r="G278" s="19" t="s">
        <v>691</v>
      </c>
      <c r="H278" s="110" t="s">
        <v>691</v>
      </c>
    </row>
    <row r="279" spans="1:8" s="8" customFormat="1">
      <c r="A279" s="54" t="s">
        <v>426</v>
      </c>
      <c r="B279" s="61" t="s">
        <v>44</v>
      </c>
      <c r="C279" s="15" t="s">
        <v>18</v>
      </c>
      <c r="D279" s="68" t="s">
        <v>691</v>
      </c>
      <c r="E279" s="19" t="s">
        <v>691</v>
      </c>
      <c r="F279" s="19" t="s">
        <v>691</v>
      </c>
      <c r="G279" s="19" t="s">
        <v>691</v>
      </c>
      <c r="H279" s="110" t="s">
        <v>691</v>
      </c>
    </row>
    <row r="280" spans="1:8" s="8" customFormat="1">
      <c r="A280" s="54" t="s">
        <v>427</v>
      </c>
      <c r="B280" s="69" t="s">
        <v>397</v>
      </c>
      <c r="C280" s="15" t="s">
        <v>18</v>
      </c>
      <c r="D280" s="68" t="s">
        <v>691</v>
      </c>
      <c r="E280" s="19" t="s">
        <v>691</v>
      </c>
      <c r="F280" s="19" t="s">
        <v>691</v>
      </c>
      <c r="G280" s="19" t="s">
        <v>691</v>
      </c>
      <c r="H280" s="110" t="s">
        <v>691</v>
      </c>
    </row>
    <row r="281" spans="1:8" s="8" customFormat="1" ht="38.25">
      <c r="A281" s="54" t="s">
        <v>428</v>
      </c>
      <c r="B281" s="56" t="s">
        <v>429</v>
      </c>
      <c r="C281" s="15" t="s">
        <v>18</v>
      </c>
      <c r="D281" s="68">
        <v>0</v>
      </c>
      <c r="E281" s="19">
        <v>5.8840000000000003</v>
      </c>
      <c r="F281" s="19">
        <f t="shared" si="11"/>
        <v>5.8840000000000003</v>
      </c>
      <c r="G281" s="19">
        <v>0</v>
      </c>
      <c r="H281" s="106" t="s">
        <v>749</v>
      </c>
    </row>
    <row r="282" spans="1:8" s="8" customFormat="1">
      <c r="A282" s="54" t="s">
        <v>430</v>
      </c>
      <c r="B282" s="61" t="s">
        <v>397</v>
      </c>
      <c r="C282" s="15" t="s">
        <v>18</v>
      </c>
      <c r="D282" s="19">
        <v>0</v>
      </c>
      <c r="E282" s="19">
        <v>0</v>
      </c>
      <c r="F282" s="19">
        <f t="shared" si="11"/>
        <v>0</v>
      </c>
      <c r="G282" s="19">
        <v>0</v>
      </c>
      <c r="H282" s="106" t="s">
        <v>225</v>
      </c>
    </row>
    <row r="283" spans="1:8" s="8" customFormat="1" ht="25.5">
      <c r="A283" s="54" t="s">
        <v>431</v>
      </c>
      <c r="B283" s="59" t="s">
        <v>432</v>
      </c>
      <c r="C283" s="15" t="s">
        <v>18</v>
      </c>
      <c r="D283" s="68">
        <v>0</v>
      </c>
      <c r="E283" s="19">
        <f>E284+E286+E291+E293+E295+E297+E299+E301+E303</f>
        <v>64.903000000000006</v>
      </c>
      <c r="F283" s="19">
        <f t="shared" si="11"/>
        <v>64.903000000000006</v>
      </c>
      <c r="G283" s="19">
        <v>0</v>
      </c>
      <c r="H283" s="106" t="s">
        <v>745</v>
      </c>
    </row>
    <row r="284" spans="1:8" s="8" customFormat="1">
      <c r="A284" s="54" t="s">
        <v>433</v>
      </c>
      <c r="B284" s="56" t="s">
        <v>434</v>
      </c>
      <c r="C284" s="15" t="s">
        <v>18</v>
      </c>
      <c r="D284" s="68">
        <v>0</v>
      </c>
      <c r="E284" s="19">
        <v>0</v>
      </c>
      <c r="F284" s="19">
        <v>0</v>
      </c>
      <c r="G284" s="19">
        <v>0</v>
      </c>
      <c r="H284" s="19" t="s">
        <v>691</v>
      </c>
    </row>
    <row r="285" spans="1:8" s="8" customFormat="1">
      <c r="A285" s="54" t="s">
        <v>435</v>
      </c>
      <c r="B285" s="61" t="s">
        <v>397</v>
      </c>
      <c r="C285" s="15" t="s">
        <v>18</v>
      </c>
      <c r="D285" s="19" t="s">
        <v>691</v>
      </c>
      <c r="E285" s="19" t="s">
        <v>691</v>
      </c>
      <c r="F285" s="19" t="s">
        <v>691</v>
      </c>
      <c r="G285" s="19" t="s">
        <v>691</v>
      </c>
      <c r="H285" s="19" t="s">
        <v>691</v>
      </c>
    </row>
    <row r="286" spans="1:8" s="8" customFormat="1">
      <c r="A286" s="54" t="s">
        <v>436</v>
      </c>
      <c r="B286" s="56" t="s">
        <v>437</v>
      </c>
      <c r="C286" s="15" t="s">
        <v>18</v>
      </c>
      <c r="D286" s="19">
        <v>0</v>
      </c>
      <c r="E286" s="19">
        <v>0</v>
      </c>
      <c r="F286" s="19">
        <f t="shared" si="11"/>
        <v>0</v>
      </c>
      <c r="G286" s="19">
        <v>0</v>
      </c>
      <c r="H286" s="106" t="s">
        <v>225</v>
      </c>
    </row>
    <row r="287" spans="1:8" s="8" customFormat="1">
      <c r="A287" s="54" t="s">
        <v>438</v>
      </c>
      <c r="B287" s="61" t="s">
        <v>268</v>
      </c>
      <c r="C287" s="15" t="s">
        <v>18</v>
      </c>
      <c r="D287" s="19">
        <v>0</v>
      </c>
      <c r="E287" s="19">
        <v>0</v>
      </c>
      <c r="F287" s="19">
        <f t="shared" si="11"/>
        <v>0</v>
      </c>
      <c r="G287" s="19">
        <v>0</v>
      </c>
      <c r="H287" s="106" t="s">
        <v>225</v>
      </c>
    </row>
    <row r="288" spans="1:8" s="8" customFormat="1">
      <c r="A288" s="54" t="s">
        <v>439</v>
      </c>
      <c r="B288" s="69" t="s">
        <v>397</v>
      </c>
      <c r="C288" s="15" t="s">
        <v>18</v>
      </c>
      <c r="D288" s="19">
        <v>0</v>
      </c>
      <c r="E288" s="19">
        <v>0</v>
      </c>
      <c r="F288" s="19">
        <f t="shared" si="11"/>
        <v>0</v>
      </c>
      <c r="G288" s="19">
        <v>0</v>
      </c>
      <c r="H288" s="106" t="s">
        <v>225</v>
      </c>
    </row>
    <row r="289" spans="1:8" s="8" customFormat="1">
      <c r="A289" s="54" t="s">
        <v>440</v>
      </c>
      <c r="B289" s="61" t="s">
        <v>441</v>
      </c>
      <c r="C289" s="15" t="s">
        <v>18</v>
      </c>
      <c r="D289" s="19">
        <v>0</v>
      </c>
      <c r="E289" s="19">
        <v>0</v>
      </c>
      <c r="F289" s="19">
        <f t="shared" si="11"/>
        <v>0</v>
      </c>
      <c r="G289" s="19">
        <v>0</v>
      </c>
      <c r="H289" s="106" t="s">
        <v>225</v>
      </c>
    </row>
    <row r="290" spans="1:8" s="8" customFormat="1">
      <c r="A290" s="54" t="s">
        <v>442</v>
      </c>
      <c r="B290" s="69" t="s">
        <v>397</v>
      </c>
      <c r="C290" s="15" t="s">
        <v>18</v>
      </c>
      <c r="D290" s="19">
        <v>0</v>
      </c>
      <c r="E290" s="19">
        <v>0</v>
      </c>
      <c r="F290" s="19">
        <f t="shared" si="11"/>
        <v>0</v>
      </c>
      <c r="G290" s="19">
        <v>0</v>
      </c>
      <c r="H290" s="106" t="s">
        <v>225</v>
      </c>
    </row>
    <row r="291" spans="1:8" s="8" customFormat="1" ht="31.5">
      <c r="A291" s="54" t="s">
        <v>443</v>
      </c>
      <c r="B291" s="56" t="s">
        <v>444</v>
      </c>
      <c r="C291" s="15" t="s">
        <v>18</v>
      </c>
      <c r="D291" s="68">
        <v>0</v>
      </c>
      <c r="E291" s="19">
        <v>2.6539999999999999</v>
      </c>
      <c r="F291" s="19">
        <f t="shared" si="11"/>
        <v>2.6539999999999999</v>
      </c>
      <c r="G291" s="19">
        <v>0</v>
      </c>
      <c r="H291" s="106" t="s">
        <v>225</v>
      </c>
    </row>
    <row r="292" spans="1:8" s="8" customFormat="1">
      <c r="A292" s="54" t="s">
        <v>445</v>
      </c>
      <c r="B292" s="61" t="s">
        <v>397</v>
      </c>
      <c r="C292" s="15" t="s">
        <v>18</v>
      </c>
      <c r="D292" s="19">
        <v>0</v>
      </c>
      <c r="E292" s="19">
        <v>0</v>
      </c>
      <c r="F292" s="19">
        <f t="shared" si="11"/>
        <v>0</v>
      </c>
      <c r="G292" s="19">
        <v>0</v>
      </c>
      <c r="H292" s="106" t="s">
        <v>225</v>
      </c>
    </row>
    <row r="293" spans="1:8" s="8" customFormat="1">
      <c r="A293" s="54" t="s">
        <v>446</v>
      </c>
      <c r="B293" s="56" t="s">
        <v>447</v>
      </c>
      <c r="C293" s="15" t="s">
        <v>18</v>
      </c>
      <c r="D293" s="68">
        <v>0</v>
      </c>
      <c r="E293" s="19">
        <v>12.311999999999999</v>
      </c>
      <c r="F293" s="19">
        <f t="shared" si="11"/>
        <v>12.311999999999999</v>
      </c>
      <c r="G293" s="19">
        <v>0</v>
      </c>
      <c r="H293" s="106" t="s">
        <v>225</v>
      </c>
    </row>
    <row r="294" spans="1:8" s="8" customFormat="1">
      <c r="A294" s="54" t="s">
        <v>448</v>
      </c>
      <c r="B294" s="61" t="s">
        <v>397</v>
      </c>
      <c r="C294" s="15" t="s">
        <v>18</v>
      </c>
      <c r="D294" s="19">
        <v>0</v>
      </c>
      <c r="E294" s="19">
        <v>0</v>
      </c>
      <c r="F294" s="19">
        <f t="shared" si="11"/>
        <v>0</v>
      </c>
      <c r="G294" s="19">
        <v>0</v>
      </c>
      <c r="H294" s="106" t="s">
        <v>225</v>
      </c>
    </row>
    <row r="295" spans="1:8" s="8" customFormat="1">
      <c r="A295" s="54" t="s">
        <v>449</v>
      </c>
      <c r="B295" s="56" t="s">
        <v>450</v>
      </c>
      <c r="C295" s="15" t="s">
        <v>18</v>
      </c>
      <c r="D295" s="68">
        <v>0</v>
      </c>
      <c r="E295" s="19">
        <v>4.266</v>
      </c>
      <c r="F295" s="19">
        <f t="shared" ref="F295:F311" si="14">E295-D295</f>
        <v>4.266</v>
      </c>
      <c r="G295" s="19">
        <v>0</v>
      </c>
      <c r="H295" s="106" t="s">
        <v>225</v>
      </c>
    </row>
    <row r="296" spans="1:8" s="8" customFormat="1">
      <c r="A296" s="54" t="s">
        <v>451</v>
      </c>
      <c r="B296" s="61" t="s">
        <v>397</v>
      </c>
      <c r="C296" s="15" t="s">
        <v>18</v>
      </c>
      <c r="D296" s="19">
        <v>0</v>
      </c>
      <c r="E296" s="19">
        <v>0</v>
      </c>
      <c r="F296" s="19">
        <f t="shared" si="14"/>
        <v>0</v>
      </c>
      <c r="G296" s="19">
        <v>0</v>
      </c>
      <c r="H296" s="106" t="s">
        <v>225</v>
      </c>
    </row>
    <row r="297" spans="1:8" s="8" customFormat="1">
      <c r="A297" s="54" t="s">
        <v>452</v>
      </c>
      <c r="B297" s="56" t="s">
        <v>453</v>
      </c>
      <c r="C297" s="15" t="s">
        <v>18</v>
      </c>
      <c r="D297" s="68">
        <v>0</v>
      </c>
      <c r="E297" s="19">
        <v>31.015000000000001</v>
      </c>
      <c r="F297" s="19">
        <f t="shared" si="14"/>
        <v>31.015000000000001</v>
      </c>
      <c r="G297" s="19">
        <v>0</v>
      </c>
      <c r="H297" s="106" t="s">
        <v>225</v>
      </c>
    </row>
    <row r="298" spans="1:8" s="8" customFormat="1">
      <c r="A298" s="54" t="s">
        <v>454</v>
      </c>
      <c r="B298" s="61" t="s">
        <v>397</v>
      </c>
      <c r="C298" s="15" t="s">
        <v>18</v>
      </c>
      <c r="D298" s="19">
        <v>0</v>
      </c>
      <c r="E298" s="19">
        <v>0</v>
      </c>
      <c r="F298" s="19">
        <f t="shared" si="14"/>
        <v>0</v>
      </c>
      <c r="G298" s="19">
        <v>0</v>
      </c>
      <c r="H298" s="106" t="s">
        <v>225</v>
      </c>
    </row>
    <row r="299" spans="1:8" s="8" customFormat="1" ht="25.5">
      <c r="A299" s="54" t="s">
        <v>455</v>
      </c>
      <c r="B299" s="56" t="s">
        <v>456</v>
      </c>
      <c r="C299" s="15" t="s">
        <v>18</v>
      </c>
      <c r="D299" s="68">
        <v>0</v>
      </c>
      <c r="E299" s="19">
        <v>2.4359999999999999</v>
      </c>
      <c r="F299" s="19">
        <f t="shared" si="14"/>
        <v>2.4359999999999999</v>
      </c>
      <c r="G299" s="19">
        <v>0</v>
      </c>
      <c r="H299" s="106" t="s">
        <v>696</v>
      </c>
    </row>
    <row r="300" spans="1:8" s="8" customFormat="1">
      <c r="A300" s="54" t="s">
        <v>457</v>
      </c>
      <c r="B300" s="61" t="s">
        <v>397</v>
      </c>
      <c r="C300" s="15" t="s">
        <v>18</v>
      </c>
      <c r="D300" s="19">
        <v>0</v>
      </c>
      <c r="E300" s="19">
        <v>0</v>
      </c>
      <c r="F300" s="19">
        <f t="shared" si="14"/>
        <v>0</v>
      </c>
      <c r="G300" s="19">
        <v>0</v>
      </c>
      <c r="H300" s="106" t="s">
        <v>225</v>
      </c>
    </row>
    <row r="301" spans="1:8" s="8" customFormat="1" ht="38.25">
      <c r="A301" s="54" t="s">
        <v>458</v>
      </c>
      <c r="B301" s="56" t="s">
        <v>459</v>
      </c>
      <c r="C301" s="15" t="s">
        <v>18</v>
      </c>
      <c r="D301" s="19">
        <v>0</v>
      </c>
      <c r="E301" s="19">
        <f>5.40944167</f>
        <v>5.4094416699999996</v>
      </c>
      <c r="F301" s="19">
        <f t="shared" si="14"/>
        <v>5.4094416699999996</v>
      </c>
      <c r="G301" s="19">
        <v>0</v>
      </c>
      <c r="H301" s="125" t="s">
        <v>743</v>
      </c>
    </row>
    <row r="302" spans="1:8" s="8" customFormat="1">
      <c r="A302" s="54" t="s">
        <v>460</v>
      </c>
      <c r="B302" s="61" t="s">
        <v>397</v>
      </c>
      <c r="C302" s="15" t="s">
        <v>18</v>
      </c>
      <c r="D302" s="19">
        <v>0</v>
      </c>
      <c r="E302" s="19">
        <v>0</v>
      </c>
      <c r="F302" s="19">
        <f t="shared" si="14"/>
        <v>0</v>
      </c>
      <c r="G302" s="19">
        <v>0</v>
      </c>
      <c r="H302" s="106" t="s">
        <v>709</v>
      </c>
    </row>
    <row r="303" spans="1:8" s="8" customFormat="1" ht="25.5">
      <c r="A303" s="54" t="s">
        <v>461</v>
      </c>
      <c r="B303" s="56" t="s">
        <v>462</v>
      </c>
      <c r="C303" s="15" t="s">
        <v>18</v>
      </c>
      <c r="D303" s="68">
        <v>0</v>
      </c>
      <c r="E303" s="19">
        <v>6.810558330000001</v>
      </c>
      <c r="F303" s="19">
        <f t="shared" si="14"/>
        <v>6.810558330000001</v>
      </c>
      <c r="G303" s="19">
        <v>0</v>
      </c>
      <c r="H303" s="106" t="s">
        <v>744</v>
      </c>
    </row>
    <row r="304" spans="1:8" s="8" customFormat="1">
      <c r="A304" s="54" t="s">
        <v>463</v>
      </c>
      <c r="B304" s="61" t="s">
        <v>397</v>
      </c>
      <c r="C304" s="15" t="s">
        <v>18</v>
      </c>
      <c r="D304" s="19">
        <v>0</v>
      </c>
      <c r="E304" s="19">
        <v>0</v>
      </c>
      <c r="F304" s="19">
        <f t="shared" si="14"/>
        <v>0</v>
      </c>
      <c r="G304" s="19">
        <v>0</v>
      </c>
      <c r="H304" s="106" t="s">
        <v>225</v>
      </c>
    </row>
    <row r="305" spans="1:8" s="8" customFormat="1" ht="31.5">
      <c r="A305" s="54" t="s">
        <v>464</v>
      </c>
      <c r="B305" s="59" t="s">
        <v>465</v>
      </c>
      <c r="C305" s="15" t="s">
        <v>466</v>
      </c>
      <c r="D305" s="19">
        <v>99.22090532285705</v>
      </c>
      <c r="E305" s="19">
        <f>(E173+E175)/((E29+E31)*1.2)*100</f>
        <v>74.101063235411729</v>
      </c>
      <c r="F305" s="19">
        <f t="shared" si="14"/>
        <v>-25.119842087445321</v>
      </c>
      <c r="G305" s="19">
        <f>IF(D305&lt;0,-F305/D305*100,F305/D305*100)</f>
        <v>-25.317086158110857</v>
      </c>
      <c r="H305" s="118" t="s">
        <v>225</v>
      </c>
    </row>
    <row r="306" spans="1:8" s="8" customFormat="1">
      <c r="A306" s="54" t="s">
        <v>467</v>
      </c>
      <c r="B306" s="56" t="s">
        <v>468</v>
      </c>
      <c r="C306" s="15" t="s">
        <v>466</v>
      </c>
      <c r="D306" s="68" t="s">
        <v>691</v>
      </c>
      <c r="E306" s="19" t="s">
        <v>691</v>
      </c>
      <c r="F306" s="19" t="s">
        <v>691</v>
      </c>
      <c r="G306" s="19" t="s">
        <v>691</v>
      </c>
      <c r="H306" s="118" t="s">
        <v>691</v>
      </c>
    </row>
    <row r="307" spans="1:8" s="8" customFormat="1" ht="31.5">
      <c r="A307" s="54" t="s">
        <v>469</v>
      </c>
      <c r="B307" s="56" t="s">
        <v>470</v>
      </c>
      <c r="C307" s="15" t="s">
        <v>466</v>
      </c>
      <c r="D307" s="68" t="s">
        <v>691</v>
      </c>
      <c r="E307" s="19" t="s">
        <v>691</v>
      </c>
      <c r="F307" s="19" t="s">
        <v>691</v>
      </c>
      <c r="G307" s="19" t="s">
        <v>691</v>
      </c>
      <c r="H307" s="118" t="s">
        <v>691</v>
      </c>
    </row>
    <row r="308" spans="1:8" s="8" customFormat="1" ht="31.5">
      <c r="A308" s="54" t="s">
        <v>471</v>
      </c>
      <c r="B308" s="56" t="s">
        <v>472</v>
      </c>
      <c r="C308" s="15" t="s">
        <v>466</v>
      </c>
      <c r="D308" s="68" t="s">
        <v>691</v>
      </c>
      <c r="E308" s="19" t="s">
        <v>691</v>
      </c>
      <c r="F308" s="19" t="s">
        <v>691</v>
      </c>
      <c r="G308" s="19" t="s">
        <v>691</v>
      </c>
      <c r="H308" s="118" t="s">
        <v>691</v>
      </c>
    </row>
    <row r="309" spans="1:8" s="8" customFormat="1" ht="31.5">
      <c r="A309" s="54" t="s">
        <v>473</v>
      </c>
      <c r="B309" s="56" t="s">
        <v>474</v>
      </c>
      <c r="C309" s="15" t="s">
        <v>466</v>
      </c>
      <c r="D309" s="68" t="s">
        <v>691</v>
      </c>
      <c r="E309" s="19" t="s">
        <v>691</v>
      </c>
      <c r="F309" s="19" t="s">
        <v>691</v>
      </c>
      <c r="G309" s="19" t="s">
        <v>691</v>
      </c>
      <c r="H309" s="118" t="s">
        <v>691</v>
      </c>
    </row>
    <row r="310" spans="1:8" s="8" customFormat="1">
      <c r="A310" s="54" t="s">
        <v>475</v>
      </c>
      <c r="B310" s="58" t="s">
        <v>476</v>
      </c>
      <c r="C310" s="15" t="s">
        <v>466</v>
      </c>
      <c r="D310" s="68" t="s">
        <v>691</v>
      </c>
      <c r="E310" s="19" t="s">
        <v>691</v>
      </c>
      <c r="F310" s="19" t="s">
        <v>691</v>
      </c>
      <c r="G310" s="19" t="s">
        <v>691</v>
      </c>
      <c r="H310" s="118" t="s">
        <v>691</v>
      </c>
    </row>
    <row r="311" spans="1:8" s="8" customFormat="1">
      <c r="A311" s="54" t="s">
        <v>477</v>
      </c>
      <c r="B311" s="58" t="s">
        <v>478</v>
      </c>
      <c r="C311" s="15" t="s">
        <v>466</v>
      </c>
      <c r="D311" s="68">
        <v>99.220804413042913</v>
      </c>
      <c r="E311" s="19">
        <f>E173/(E29*1.2)*100</f>
        <v>74.142565810174915</v>
      </c>
      <c r="F311" s="19">
        <f t="shared" si="14"/>
        <v>-25.078238602867998</v>
      </c>
      <c r="G311" s="19">
        <f>IF(D311&lt;0,-F311/D311*100,F311/D311*100)</f>
        <v>-25.275181703295463</v>
      </c>
      <c r="H311" s="118" t="s">
        <v>225</v>
      </c>
    </row>
    <row r="312" spans="1:8" s="8" customFormat="1">
      <c r="A312" s="54" t="s">
        <v>479</v>
      </c>
      <c r="B312" s="58" t="s">
        <v>480</v>
      </c>
      <c r="C312" s="15" t="s">
        <v>466</v>
      </c>
      <c r="D312" s="19" t="s">
        <v>691</v>
      </c>
      <c r="E312" s="19" t="s">
        <v>691</v>
      </c>
      <c r="F312" s="19" t="s">
        <v>691</v>
      </c>
      <c r="G312" s="19" t="s">
        <v>691</v>
      </c>
      <c r="H312" s="118" t="s">
        <v>691</v>
      </c>
    </row>
    <row r="313" spans="1:8" s="8" customFormat="1">
      <c r="A313" s="54" t="s">
        <v>481</v>
      </c>
      <c r="B313" s="58" t="s">
        <v>482</v>
      </c>
      <c r="C313" s="15" t="s">
        <v>466</v>
      </c>
      <c r="D313" s="19" t="s">
        <v>691</v>
      </c>
      <c r="E313" s="19" t="s">
        <v>691</v>
      </c>
      <c r="F313" s="19" t="s">
        <v>691</v>
      </c>
      <c r="G313" s="19" t="s">
        <v>691</v>
      </c>
      <c r="H313" s="118" t="s">
        <v>691</v>
      </c>
    </row>
    <row r="314" spans="1:8" s="8" customFormat="1">
      <c r="A314" s="54" t="s">
        <v>483</v>
      </c>
      <c r="B314" s="58" t="s">
        <v>484</v>
      </c>
      <c r="C314" s="15" t="s">
        <v>466</v>
      </c>
      <c r="D314" s="19" t="s">
        <v>691</v>
      </c>
      <c r="E314" s="19" t="s">
        <v>691</v>
      </c>
      <c r="F314" s="19" t="s">
        <v>691</v>
      </c>
      <c r="G314" s="19" t="s">
        <v>691</v>
      </c>
      <c r="H314" s="132" t="s">
        <v>691</v>
      </c>
    </row>
    <row r="315" spans="1:8" s="8" customFormat="1" ht="31.5">
      <c r="A315" s="54" t="s">
        <v>485</v>
      </c>
      <c r="B315" s="56" t="s">
        <v>486</v>
      </c>
      <c r="C315" s="15" t="s">
        <v>466</v>
      </c>
      <c r="D315" s="19" t="s">
        <v>691</v>
      </c>
      <c r="E315" s="19" t="s">
        <v>691</v>
      </c>
      <c r="F315" s="19" t="s">
        <v>691</v>
      </c>
      <c r="G315" s="19" t="s">
        <v>691</v>
      </c>
      <c r="H315" s="132" t="s">
        <v>691</v>
      </c>
    </row>
    <row r="316" spans="1:8" s="8" customFormat="1">
      <c r="A316" s="54" t="s">
        <v>487</v>
      </c>
      <c r="B316" s="70" t="s">
        <v>42</v>
      </c>
      <c r="C316" s="15" t="s">
        <v>466</v>
      </c>
      <c r="D316" s="19" t="s">
        <v>691</v>
      </c>
      <c r="E316" s="19" t="s">
        <v>691</v>
      </c>
      <c r="F316" s="19" t="s">
        <v>691</v>
      </c>
      <c r="G316" s="19" t="s">
        <v>691</v>
      </c>
      <c r="H316" s="118" t="s">
        <v>691</v>
      </c>
    </row>
    <row r="317" spans="1:8" s="8" customFormat="1" ht="16.5" thickBot="1">
      <c r="A317" s="71" t="s">
        <v>488</v>
      </c>
      <c r="B317" s="72" t="s">
        <v>44</v>
      </c>
      <c r="C317" s="73" t="s">
        <v>466</v>
      </c>
      <c r="D317" s="20" t="s">
        <v>691</v>
      </c>
      <c r="E317" s="20" t="s">
        <v>691</v>
      </c>
      <c r="F317" s="20" t="s">
        <v>691</v>
      </c>
      <c r="G317" s="20" t="s">
        <v>691</v>
      </c>
      <c r="H317" s="133" t="s">
        <v>691</v>
      </c>
    </row>
    <row r="318" spans="1:8" s="8" customFormat="1" ht="19.5" thickBot="1">
      <c r="A318" s="163" t="s">
        <v>489</v>
      </c>
      <c r="B318" s="164"/>
      <c r="C318" s="164"/>
      <c r="D318" s="164"/>
      <c r="E318" s="164"/>
      <c r="F318" s="164"/>
      <c r="G318" s="164"/>
      <c r="H318" s="165"/>
    </row>
    <row r="319" spans="1:8" ht="31.5">
      <c r="A319" s="52" t="s">
        <v>490</v>
      </c>
      <c r="B319" s="53" t="s">
        <v>491</v>
      </c>
      <c r="C319" s="75" t="s">
        <v>225</v>
      </c>
      <c r="D319" s="126" t="s">
        <v>492</v>
      </c>
      <c r="E319" s="126" t="s">
        <v>492</v>
      </c>
      <c r="F319" s="117" t="s">
        <v>492</v>
      </c>
      <c r="G319" s="117" t="s">
        <v>492</v>
      </c>
      <c r="H319" s="121" t="s">
        <v>492</v>
      </c>
    </row>
    <row r="320" spans="1:8">
      <c r="A320" s="54" t="s">
        <v>493</v>
      </c>
      <c r="B320" s="59" t="s">
        <v>494</v>
      </c>
      <c r="C320" s="15" t="s">
        <v>495</v>
      </c>
      <c r="D320" s="98" t="s">
        <v>691</v>
      </c>
      <c r="E320" s="98" t="s">
        <v>691</v>
      </c>
      <c r="F320" s="19" t="s">
        <v>691</v>
      </c>
      <c r="G320" s="19" t="s">
        <v>691</v>
      </c>
      <c r="H320" s="118" t="s">
        <v>691</v>
      </c>
    </row>
    <row r="321" spans="1:8">
      <c r="A321" s="54" t="s">
        <v>496</v>
      </c>
      <c r="B321" s="59" t="s">
        <v>497</v>
      </c>
      <c r="C321" s="15" t="s">
        <v>498</v>
      </c>
      <c r="D321" s="98" t="s">
        <v>691</v>
      </c>
      <c r="E321" s="98" t="s">
        <v>691</v>
      </c>
      <c r="F321" s="19" t="s">
        <v>691</v>
      </c>
      <c r="G321" s="19" t="s">
        <v>691</v>
      </c>
      <c r="H321" s="118" t="s">
        <v>691</v>
      </c>
    </row>
    <row r="322" spans="1:8">
      <c r="A322" s="54" t="s">
        <v>499</v>
      </c>
      <c r="B322" s="59" t="s">
        <v>500</v>
      </c>
      <c r="C322" s="15" t="s">
        <v>495</v>
      </c>
      <c r="D322" s="98" t="s">
        <v>691</v>
      </c>
      <c r="E322" s="98" t="s">
        <v>691</v>
      </c>
      <c r="F322" s="19" t="s">
        <v>691</v>
      </c>
      <c r="G322" s="19" t="s">
        <v>691</v>
      </c>
      <c r="H322" s="118" t="s">
        <v>691</v>
      </c>
    </row>
    <row r="323" spans="1:8">
      <c r="A323" s="54" t="s">
        <v>501</v>
      </c>
      <c r="B323" s="59" t="s">
        <v>502</v>
      </c>
      <c r="C323" s="15" t="s">
        <v>498</v>
      </c>
      <c r="D323" s="98" t="s">
        <v>691</v>
      </c>
      <c r="E323" s="98" t="s">
        <v>691</v>
      </c>
      <c r="F323" s="19" t="s">
        <v>691</v>
      </c>
      <c r="G323" s="19" t="s">
        <v>691</v>
      </c>
      <c r="H323" s="118" t="s">
        <v>691</v>
      </c>
    </row>
    <row r="324" spans="1:8">
      <c r="A324" s="54" t="s">
        <v>503</v>
      </c>
      <c r="B324" s="59" t="s">
        <v>504</v>
      </c>
      <c r="C324" s="15" t="s">
        <v>505</v>
      </c>
      <c r="D324" s="98" t="s">
        <v>691</v>
      </c>
      <c r="E324" s="98" t="s">
        <v>691</v>
      </c>
      <c r="F324" s="19" t="s">
        <v>691</v>
      </c>
      <c r="G324" s="19" t="s">
        <v>691</v>
      </c>
      <c r="H324" s="118" t="s">
        <v>691</v>
      </c>
    </row>
    <row r="325" spans="1:8">
      <c r="A325" s="54" t="s">
        <v>506</v>
      </c>
      <c r="B325" s="59" t="s">
        <v>507</v>
      </c>
      <c r="C325" s="15" t="s">
        <v>225</v>
      </c>
      <c r="D325" s="119" t="s">
        <v>492</v>
      </c>
      <c r="E325" s="119" t="s">
        <v>492</v>
      </c>
      <c r="F325" s="119" t="s">
        <v>492</v>
      </c>
      <c r="G325" s="119" t="s">
        <v>492</v>
      </c>
      <c r="H325" s="120" t="s">
        <v>492</v>
      </c>
    </row>
    <row r="326" spans="1:8">
      <c r="A326" s="54" t="s">
        <v>508</v>
      </c>
      <c r="B326" s="56" t="s">
        <v>509</v>
      </c>
      <c r="C326" s="15" t="s">
        <v>505</v>
      </c>
      <c r="D326" s="98" t="s">
        <v>691</v>
      </c>
      <c r="E326" s="98" t="s">
        <v>691</v>
      </c>
      <c r="F326" s="19" t="s">
        <v>691</v>
      </c>
      <c r="G326" s="19" t="s">
        <v>691</v>
      </c>
      <c r="H326" s="118" t="s">
        <v>691</v>
      </c>
    </row>
    <row r="327" spans="1:8">
      <c r="A327" s="54" t="s">
        <v>510</v>
      </c>
      <c r="B327" s="56" t="s">
        <v>511</v>
      </c>
      <c r="C327" s="15" t="s">
        <v>512</v>
      </c>
      <c r="D327" s="98" t="s">
        <v>691</v>
      </c>
      <c r="E327" s="98" t="s">
        <v>691</v>
      </c>
      <c r="F327" s="19" t="s">
        <v>691</v>
      </c>
      <c r="G327" s="19" t="s">
        <v>691</v>
      </c>
      <c r="H327" s="118" t="s">
        <v>691</v>
      </c>
    </row>
    <row r="328" spans="1:8">
      <c r="A328" s="54" t="s">
        <v>513</v>
      </c>
      <c r="B328" s="59" t="s">
        <v>514</v>
      </c>
      <c r="C328" s="15" t="s">
        <v>225</v>
      </c>
      <c r="D328" s="119" t="s">
        <v>492</v>
      </c>
      <c r="E328" s="119" t="s">
        <v>492</v>
      </c>
      <c r="F328" s="119" t="s">
        <v>492</v>
      </c>
      <c r="G328" s="119" t="s">
        <v>492</v>
      </c>
      <c r="H328" s="120" t="s">
        <v>492</v>
      </c>
    </row>
    <row r="329" spans="1:8">
      <c r="A329" s="54" t="s">
        <v>515</v>
      </c>
      <c r="B329" s="56" t="s">
        <v>509</v>
      </c>
      <c r="C329" s="15" t="s">
        <v>505</v>
      </c>
      <c r="D329" s="98" t="s">
        <v>691</v>
      </c>
      <c r="E329" s="98" t="s">
        <v>691</v>
      </c>
      <c r="F329" s="19" t="s">
        <v>691</v>
      </c>
      <c r="G329" s="19" t="s">
        <v>691</v>
      </c>
      <c r="H329" s="118" t="s">
        <v>691</v>
      </c>
    </row>
    <row r="330" spans="1:8">
      <c r="A330" s="54" t="s">
        <v>516</v>
      </c>
      <c r="B330" s="56" t="s">
        <v>517</v>
      </c>
      <c r="C330" s="15" t="s">
        <v>495</v>
      </c>
      <c r="D330" s="98" t="s">
        <v>691</v>
      </c>
      <c r="E330" s="98" t="s">
        <v>691</v>
      </c>
      <c r="F330" s="19" t="s">
        <v>691</v>
      </c>
      <c r="G330" s="19" t="s">
        <v>691</v>
      </c>
      <c r="H330" s="118" t="s">
        <v>691</v>
      </c>
    </row>
    <row r="331" spans="1:8">
      <c r="A331" s="54" t="s">
        <v>518</v>
      </c>
      <c r="B331" s="56" t="s">
        <v>511</v>
      </c>
      <c r="C331" s="15" t="s">
        <v>512</v>
      </c>
      <c r="D331" s="98" t="s">
        <v>691</v>
      </c>
      <c r="E331" s="98" t="s">
        <v>691</v>
      </c>
      <c r="F331" s="19" t="s">
        <v>691</v>
      </c>
      <c r="G331" s="19" t="s">
        <v>691</v>
      </c>
      <c r="H331" s="118" t="s">
        <v>691</v>
      </c>
    </row>
    <row r="332" spans="1:8">
      <c r="A332" s="54" t="s">
        <v>519</v>
      </c>
      <c r="B332" s="59" t="s">
        <v>520</v>
      </c>
      <c r="C332" s="15" t="s">
        <v>225</v>
      </c>
      <c r="D332" s="119" t="s">
        <v>492</v>
      </c>
      <c r="E332" s="119" t="s">
        <v>492</v>
      </c>
      <c r="F332" s="119" t="s">
        <v>492</v>
      </c>
      <c r="G332" s="119" t="s">
        <v>492</v>
      </c>
      <c r="H332" s="120" t="s">
        <v>492</v>
      </c>
    </row>
    <row r="333" spans="1:8">
      <c r="A333" s="54" t="s">
        <v>521</v>
      </c>
      <c r="B333" s="56" t="s">
        <v>509</v>
      </c>
      <c r="C333" s="15" t="s">
        <v>505</v>
      </c>
      <c r="D333" s="98" t="s">
        <v>691</v>
      </c>
      <c r="E333" s="98" t="s">
        <v>691</v>
      </c>
      <c r="F333" s="19" t="s">
        <v>691</v>
      </c>
      <c r="G333" s="19" t="s">
        <v>691</v>
      </c>
      <c r="H333" s="118" t="s">
        <v>691</v>
      </c>
    </row>
    <row r="334" spans="1:8">
      <c r="A334" s="54" t="s">
        <v>522</v>
      </c>
      <c r="B334" s="56" t="s">
        <v>511</v>
      </c>
      <c r="C334" s="15" t="s">
        <v>512</v>
      </c>
      <c r="D334" s="98" t="s">
        <v>691</v>
      </c>
      <c r="E334" s="98" t="s">
        <v>691</v>
      </c>
      <c r="F334" s="19" t="s">
        <v>691</v>
      </c>
      <c r="G334" s="19" t="s">
        <v>691</v>
      </c>
      <c r="H334" s="118" t="s">
        <v>691</v>
      </c>
    </row>
    <row r="335" spans="1:8">
      <c r="A335" s="54" t="s">
        <v>523</v>
      </c>
      <c r="B335" s="59" t="s">
        <v>524</v>
      </c>
      <c r="C335" s="15" t="s">
        <v>225</v>
      </c>
      <c r="D335" s="119" t="s">
        <v>492</v>
      </c>
      <c r="E335" s="119" t="s">
        <v>492</v>
      </c>
      <c r="F335" s="119" t="s">
        <v>492</v>
      </c>
      <c r="G335" s="119" t="s">
        <v>492</v>
      </c>
      <c r="H335" s="120" t="s">
        <v>492</v>
      </c>
    </row>
    <row r="336" spans="1:8">
      <c r="A336" s="54" t="s">
        <v>525</v>
      </c>
      <c r="B336" s="56" t="s">
        <v>509</v>
      </c>
      <c r="C336" s="15" t="s">
        <v>505</v>
      </c>
      <c r="D336" s="98" t="s">
        <v>691</v>
      </c>
      <c r="E336" s="98" t="s">
        <v>691</v>
      </c>
      <c r="F336" s="19" t="s">
        <v>691</v>
      </c>
      <c r="G336" s="19" t="s">
        <v>691</v>
      </c>
      <c r="H336" s="118" t="s">
        <v>691</v>
      </c>
    </row>
    <row r="337" spans="1:8">
      <c r="A337" s="54" t="s">
        <v>526</v>
      </c>
      <c r="B337" s="56" t="s">
        <v>517</v>
      </c>
      <c r="C337" s="15" t="s">
        <v>495</v>
      </c>
      <c r="D337" s="98" t="s">
        <v>691</v>
      </c>
      <c r="E337" s="98" t="s">
        <v>691</v>
      </c>
      <c r="F337" s="19" t="s">
        <v>691</v>
      </c>
      <c r="G337" s="19" t="s">
        <v>691</v>
      </c>
      <c r="H337" s="118" t="s">
        <v>691</v>
      </c>
    </row>
    <row r="338" spans="1:8">
      <c r="A338" s="54" t="s">
        <v>527</v>
      </c>
      <c r="B338" s="56" t="s">
        <v>511</v>
      </c>
      <c r="C338" s="15" t="s">
        <v>512</v>
      </c>
      <c r="D338" s="98" t="s">
        <v>691</v>
      </c>
      <c r="E338" s="98" t="s">
        <v>691</v>
      </c>
      <c r="F338" s="19" t="s">
        <v>691</v>
      </c>
      <c r="G338" s="19" t="s">
        <v>691</v>
      </c>
      <c r="H338" s="118" t="s">
        <v>691</v>
      </c>
    </row>
    <row r="339" spans="1:8">
      <c r="A339" s="52" t="s">
        <v>528</v>
      </c>
      <c r="B339" s="53" t="s">
        <v>529</v>
      </c>
      <c r="C339" s="75" t="s">
        <v>225</v>
      </c>
      <c r="D339" s="119" t="s">
        <v>492</v>
      </c>
      <c r="E339" s="119" t="s">
        <v>492</v>
      </c>
      <c r="F339" s="119" t="s">
        <v>492</v>
      </c>
      <c r="G339" s="119" t="s">
        <v>492</v>
      </c>
      <c r="H339" s="121" t="s">
        <v>492</v>
      </c>
    </row>
    <row r="340" spans="1:8" ht="31.5">
      <c r="A340" s="54" t="s">
        <v>530</v>
      </c>
      <c r="B340" s="59" t="s">
        <v>531</v>
      </c>
      <c r="C340" s="15" t="s">
        <v>505</v>
      </c>
      <c r="D340" s="19">
        <v>72.673000000000002</v>
      </c>
      <c r="E340" s="19">
        <v>1342.1189999999999</v>
      </c>
      <c r="F340" s="19">
        <f t="shared" ref="F340:F367" si="15">E340-D340</f>
        <v>1269.4459999999999</v>
      </c>
      <c r="G340" s="19">
        <f>IF(D340&lt;0,-F340/D340*100,F340/D340*100)</f>
        <v>1746.7917933758067</v>
      </c>
      <c r="H340" s="123" t="s">
        <v>748</v>
      </c>
    </row>
    <row r="341" spans="1:8" ht="31.5">
      <c r="A341" s="54" t="s">
        <v>532</v>
      </c>
      <c r="B341" s="56" t="s">
        <v>533</v>
      </c>
      <c r="C341" s="15" t="s">
        <v>505</v>
      </c>
      <c r="D341" s="19">
        <v>72.673000000000002</v>
      </c>
      <c r="E341" s="19">
        <v>1342.1189999999999</v>
      </c>
      <c r="F341" s="19">
        <f t="shared" si="15"/>
        <v>1269.4459999999999</v>
      </c>
      <c r="G341" s="19">
        <f t="shared" ref="G341:G350" si="16">IF(D341&lt;0,-F341/D341*100,F341/D341*100)</f>
        <v>1746.7917933758067</v>
      </c>
      <c r="H341" s="118" t="s">
        <v>225</v>
      </c>
    </row>
    <row r="342" spans="1:8">
      <c r="A342" s="54" t="s">
        <v>534</v>
      </c>
      <c r="B342" s="70" t="s">
        <v>535</v>
      </c>
      <c r="C342" s="15" t="s">
        <v>505</v>
      </c>
      <c r="D342" s="19">
        <v>72.673000000000002</v>
      </c>
      <c r="E342" s="19">
        <v>1342.1189999999999</v>
      </c>
      <c r="F342" s="19">
        <f t="shared" si="15"/>
        <v>1269.4459999999999</v>
      </c>
      <c r="G342" s="19">
        <f t="shared" si="16"/>
        <v>1746.7917933758067</v>
      </c>
      <c r="H342" s="118" t="s">
        <v>225</v>
      </c>
    </row>
    <row r="343" spans="1:8">
      <c r="A343" s="54" t="s">
        <v>536</v>
      </c>
      <c r="B343" s="70" t="s">
        <v>537</v>
      </c>
      <c r="C343" s="15" t="s">
        <v>505</v>
      </c>
      <c r="D343" s="19">
        <v>0</v>
      </c>
      <c r="E343" s="19">
        <v>0</v>
      </c>
      <c r="F343" s="19">
        <f t="shared" si="15"/>
        <v>0</v>
      </c>
      <c r="G343" s="19">
        <v>0</v>
      </c>
      <c r="H343" s="118" t="s">
        <v>225</v>
      </c>
    </row>
    <row r="344" spans="1:8" ht="31.5">
      <c r="A344" s="54" t="s">
        <v>538</v>
      </c>
      <c r="B344" s="59" t="s">
        <v>539</v>
      </c>
      <c r="C344" s="15" t="s">
        <v>505</v>
      </c>
      <c r="D344" s="19">
        <v>10.287000000000001</v>
      </c>
      <c r="E344" s="19">
        <v>42.192</v>
      </c>
      <c r="F344" s="19">
        <f t="shared" si="15"/>
        <v>31.905000000000001</v>
      </c>
      <c r="G344" s="19">
        <f t="shared" si="16"/>
        <v>310.14873140857395</v>
      </c>
      <c r="H344" s="123" t="s">
        <v>750</v>
      </c>
    </row>
    <row r="345" spans="1:8">
      <c r="A345" s="54" t="s">
        <v>540</v>
      </c>
      <c r="B345" s="59" t="s">
        <v>541</v>
      </c>
      <c r="C345" s="15" t="s">
        <v>495</v>
      </c>
      <c r="D345" s="19">
        <v>15.382</v>
      </c>
      <c r="E345" s="19">
        <v>167.89500000000001</v>
      </c>
      <c r="F345" s="19">
        <f t="shared" si="15"/>
        <v>152.51300000000001</v>
      </c>
      <c r="G345" s="19">
        <f t="shared" si="16"/>
        <v>991.50305551943848</v>
      </c>
      <c r="H345" s="118" t="s">
        <v>225</v>
      </c>
    </row>
    <row r="346" spans="1:8" ht="31.5">
      <c r="A346" s="54" t="s">
        <v>542</v>
      </c>
      <c r="B346" s="56" t="s">
        <v>543</v>
      </c>
      <c r="C346" s="15" t="s">
        <v>495</v>
      </c>
      <c r="D346" s="19">
        <v>15.382</v>
      </c>
      <c r="E346" s="19">
        <v>167.89500000000001</v>
      </c>
      <c r="F346" s="19">
        <f t="shared" si="15"/>
        <v>152.51300000000001</v>
      </c>
      <c r="G346" s="19">
        <f t="shared" si="16"/>
        <v>991.50305551943848</v>
      </c>
      <c r="H346" s="118" t="s">
        <v>225</v>
      </c>
    </row>
    <row r="347" spans="1:8">
      <c r="A347" s="54" t="s">
        <v>544</v>
      </c>
      <c r="B347" s="70" t="s">
        <v>535</v>
      </c>
      <c r="C347" s="15" t="s">
        <v>495</v>
      </c>
      <c r="D347" s="19">
        <v>15.382</v>
      </c>
      <c r="E347" s="19">
        <v>167.89500000000001</v>
      </c>
      <c r="F347" s="19">
        <f t="shared" si="15"/>
        <v>152.51300000000001</v>
      </c>
      <c r="G347" s="19">
        <f t="shared" si="16"/>
        <v>991.50305551943848</v>
      </c>
      <c r="H347" s="118" t="s">
        <v>225</v>
      </c>
    </row>
    <row r="348" spans="1:8">
      <c r="A348" s="54" t="s">
        <v>545</v>
      </c>
      <c r="B348" s="70" t="s">
        <v>537</v>
      </c>
      <c r="C348" s="15" t="s">
        <v>495</v>
      </c>
      <c r="D348" s="19">
        <v>0</v>
      </c>
      <c r="E348" s="19">
        <v>0</v>
      </c>
      <c r="F348" s="19">
        <f t="shared" si="15"/>
        <v>0</v>
      </c>
      <c r="G348" s="19">
        <v>0</v>
      </c>
      <c r="H348" s="118" t="s">
        <v>225</v>
      </c>
    </row>
    <row r="349" spans="1:8">
      <c r="A349" s="54" t="s">
        <v>546</v>
      </c>
      <c r="B349" s="59" t="s">
        <v>547</v>
      </c>
      <c r="C349" s="15" t="s">
        <v>548</v>
      </c>
      <c r="D349" s="19">
        <v>1991.69</v>
      </c>
      <c r="E349" s="19">
        <v>10929.43</v>
      </c>
      <c r="F349" s="19">
        <f t="shared" si="15"/>
        <v>8937.74</v>
      </c>
      <c r="G349" s="19">
        <f t="shared" si="16"/>
        <v>448.75156274319795</v>
      </c>
      <c r="H349" s="118" t="s">
        <v>225</v>
      </c>
    </row>
    <row r="350" spans="1:8" ht="31.5">
      <c r="A350" s="54" t="s">
        <v>549</v>
      </c>
      <c r="B350" s="59" t="s">
        <v>550</v>
      </c>
      <c r="C350" s="15" t="s">
        <v>18</v>
      </c>
      <c r="D350" s="19">
        <v>70.994</v>
      </c>
      <c r="E350" s="19">
        <v>719.86099999999999</v>
      </c>
      <c r="F350" s="19">
        <f t="shared" si="15"/>
        <v>648.86699999999996</v>
      </c>
      <c r="G350" s="19">
        <f t="shared" si="16"/>
        <v>913.97442037355268</v>
      </c>
      <c r="H350" s="118" t="s">
        <v>225</v>
      </c>
    </row>
    <row r="351" spans="1:8">
      <c r="A351" s="54" t="s">
        <v>551</v>
      </c>
      <c r="B351" s="60" t="s">
        <v>552</v>
      </c>
      <c r="C351" s="15" t="s">
        <v>225</v>
      </c>
      <c r="D351" s="19" t="s">
        <v>492</v>
      </c>
      <c r="E351" s="19" t="s">
        <v>492</v>
      </c>
      <c r="F351" s="119" t="s">
        <v>492</v>
      </c>
      <c r="G351" s="119" t="s">
        <v>492</v>
      </c>
      <c r="H351" s="120" t="s">
        <v>492</v>
      </c>
    </row>
    <row r="352" spans="1:8">
      <c r="A352" s="54" t="s">
        <v>553</v>
      </c>
      <c r="B352" s="59" t="s">
        <v>554</v>
      </c>
      <c r="C352" s="15" t="s">
        <v>505</v>
      </c>
      <c r="D352" s="19" t="s">
        <v>691</v>
      </c>
      <c r="E352" s="19" t="s">
        <v>691</v>
      </c>
      <c r="F352" s="19" t="s">
        <v>691</v>
      </c>
      <c r="G352" s="19" t="s">
        <v>691</v>
      </c>
      <c r="H352" s="120" t="s">
        <v>691</v>
      </c>
    </row>
    <row r="353" spans="1:8">
      <c r="A353" s="54" t="s">
        <v>555</v>
      </c>
      <c r="B353" s="59" t="s">
        <v>556</v>
      </c>
      <c r="C353" s="15" t="s">
        <v>498</v>
      </c>
      <c r="D353" s="19" t="s">
        <v>691</v>
      </c>
      <c r="E353" s="19" t="s">
        <v>691</v>
      </c>
      <c r="F353" s="19" t="s">
        <v>691</v>
      </c>
      <c r="G353" s="19" t="s">
        <v>691</v>
      </c>
      <c r="H353" s="120" t="s">
        <v>691</v>
      </c>
    </row>
    <row r="354" spans="1:8" ht="47.25">
      <c r="A354" s="54" t="s">
        <v>557</v>
      </c>
      <c r="B354" s="59" t="s">
        <v>558</v>
      </c>
      <c r="C354" s="15" t="s">
        <v>18</v>
      </c>
      <c r="D354" s="19" t="s">
        <v>691</v>
      </c>
      <c r="E354" s="19" t="s">
        <v>691</v>
      </c>
      <c r="F354" s="19" t="s">
        <v>691</v>
      </c>
      <c r="G354" s="19" t="s">
        <v>691</v>
      </c>
      <c r="H354" s="120" t="s">
        <v>691</v>
      </c>
    </row>
    <row r="355" spans="1:8" ht="31.5">
      <c r="A355" s="54" t="s">
        <v>559</v>
      </c>
      <c r="B355" s="59" t="s">
        <v>560</v>
      </c>
      <c r="C355" s="15" t="s">
        <v>18</v>
      </c>
      <c r="D355" s="19" t="s">
        <v>691</v>
      </c>
      <c r="E355" s="19" t="s">
        <v>691</v>
      </c>
      <c r="F355" s="19" t="s">
        <v>691</v>
      </c>
      <c r="G355" s="19" t="s">
        <v>691</v>
      </c>
      <c r="H355" s="120" t="s">
        <v>691</v>
      </c>
    </row>
    <row r="356" spans="1:8">
      <c r="A356" s="54" t="s">
        <v>561</v>
      </c>
      <c r="B356" s="60" t="s">
        <v>562</v>
      </c>
      <c r="C356" s="12" t="s">
        <v>225</v>
      </c>
      <c r="D356" s="19" t="s">
        <v>492</v>
      </c>
      <c r="E356" s="19" t="s">
        <v>492</v>
      </c>
      <c r="F356" s="19" t="s">
        <v>492</v>
      </c>
      <c r="G356" s="19" t="s">
        <v>492</v>
      </c>
      <c r="H356" s="120" t="s">
        <v>492</v>
      </c>
    </row>
    <row r="357" spans="1:8" ht="31.5">
      <c r="A357" s="54" t="s">
        <v>563</v>
      </c>
      <c r="B357" s="59" t="s">
        <v>564</v>
      </c>
      <c r="C357" s="15" t="s">
        <v>495</v>
      </c>
      <c r="D357" s="19" t="s">
        <v>691</v>
      </c>
      <c r="E357" s="19" t="s">
        <v>691</v>
      </c>
      <c r="F357" s="19" t="s">
        <v>691</v>
      </c>
      <c r="G357" s="19" t="s">
        <v>691</v>
      </c>
      <c r="H357" s="120" t="s">
        <v>691</v>
      </c>
    </row>
    <row r="358" spans="1:8" ht="47.25">
      <c r="A358" s="54" t="s">
        <v>565</v>
      </c>
      <c r="B358" s="56" t="s">
        <v>566</v>
      </c>
      <c r="C358" s="15" t="s">
        <v>495</v>
      </c>
      <c r="D358" s="19" t="s">
        <v>691</v>
      </c>
      <c r="E358" s="19" t="s">
        <v>691</v>
      </c>
      <c r="F358" s="19" t="s">
        <v>691</v>
      </c>
      <c r="G358" s="19" t="s">
        <v>691</v>
      </c>
      <c r="H358" s="120" t="s">
        <v>691</v>
      </c>
    </row>
    <row r="359" spans="1:8" ht="63">
      <c r="A359" s="54" t="s">
        <v>567</v>
      </c>
      <c r="B359" s="56" t="s">
        <v>568</v>
      </c>
      <c r="C359" s="15" t="s">
        <v>495</v>
      </c>
      <c r="D359" s="19" t="s">
        <v>691</v>
      </c>
      <c r="E359" s="19" t="s">
        <v>691</v>
      </c>
      <c r="F359" s="19" t="s">
        <v>691</v>
      </c>
      <c r="G359" s="19" t="s">
        <v>691</v>
      </c>
      <c r="H359" s="120" t="s">
        <v>691</v>
      </c>
    </row>
    <row r="360" spans="1:8" ht="31.5">
      <c r="A360" s="54" t="s">
        <v>569</v>
      </c>
      <c r="B360" s="56" t="s">
        <v>570</v>
      </c>
      <c r="C360" s="15" t="s">
        <v>495</v>
      </c>
      <c r="D360" s="19" t="s">
        <v>691</v>
      </c>
      <c r="E360" s="19" t="s">
        <v>691</v>
      </c>
      <c r="F360" s="19" t="s">
        <v>691</v>
      </c>
      <c r="G360" s="19" t="s">
        <v>691</v>
      </c>
      <c r="H360" s="120" t="s">
        <v>691</v>
      </c>
    </row>
    <row r="361" spans="1:8">
      <c r="A361" s="54" t="s">
        <v>571</v>
      </c>
      <c r="B361" s="59" t="s">
        <v>572</v>
      </c>
      <c r="C361" s="15" t="s">
        <v>505</v>
      </c>
      <c r="D361" s="19" t="s">
        <v>691</v>
      </c>
      <c r="E361" s="19" t="s">
        <v>691</v>
      </c>
      <c r="F361" s="19" t="s">
        <v>691</v>
      </c>
      <c r="G361" s="19" t="s">
        <v>691</v>
      </c>
      <c r="H361" s="120" t="s">
        <v>691</v>
      </c>
    </row>
    <row r="362" spans="1:8" ht="31.5">
      <c r="A362" s="54" t="s">
        <v>573</v>
      </c>
      <c r="B362" s="56" t="s">
        <v>574</v>
      </c>
      <c r="C362" s="15" t="s">
        <v>505</v>
      </c>
      <c r="D362" s="19" t="s">
        <v>691</v>
      </c>
      <c r="E362" s="19" t="s">
        <v>691</v>
      </c>
      <c r="F362" s="19" t="s">
        <v>691</v>
      </c>
      <c r="G362" s="19" t="s">
        <v>691</v>
      </c>
      <c r="H362" s="120" t="s">
        <v>691</v>
      </c>
    </row>
    <row r="363" spans="1:8">
      <c r="A363" s="54" t="s">
        <v>575</v>
      </c>
      <c r="B363" s="56" t="s">
        <v>576</v>
      </c>
      <c r="C363" s="15" t="s">
        <v>505</v>
      </c>
      <c r="D363" s="19" t="s">
        <v>691</v>
      </c>
      <c r="E363" s="19" t="s">
        <v>691</v>
      </c>
      <c r="F363" s="19" t="s">
        <v>691</v>
      </c>
      <c r="G363" s="19" t="s">
        <v>691</v>
      </c>
      <c r="H363" s="120" t="s">
        <v>691</v>
      </c>
    </row>
    <row r="364" spans="1:8" ht="31.5">
      <c r="A364" s="54" t="s">
        <v>577</v>
      </c>
      <c r="B364" s="59" t="s">
        <v>578</v>
      </c>
      <c r="C364" s="15" t="s">
        <v>18</v>
      </c>
      <c r="D364" s="19" t="s">
        <v>691</v>
      </c>
      <c r="E364" s="19" t="s">
        <v>691</v>
      </c>
      <c r="F364" s="19" t="s">
        <v>691</v>
      </c>
      <c r="G364" s="19" t="s">
        <v>691</v>
      </c>
      <c r="H364" s="120" t="s">
        <v>691</v>
      </c>
    </row>
    <row r="365" spans="1:8">
      <c r="A365" s="54" t="s">
        <v>579</v>
      </c>
      <c r="B365" s="56" t="s">
        <v>580</v>
      </c>
      <c r="C365" s="15" t="s">
        <v>18</v>
      </c>
      <c r="D365" s="19" t="s">
        <v>691</v>
      </c>
      <c r="E365" s="19" t="s">
        <v>691</v>
      </c>
      <c r="F365" s="19" t="s">
        <v>691</v>
      </c>
      <c r="G365" s="19" t="s">
        <v>691</v>
      </c>
      <c r="H365" s="122" t="s">
        <v>691</v>
      </c>
    </row>
    <row r="366" spans="1:8">
      <c r="A366" s="54" t="s">
        <v>581</v>
      </c>
      <c r="B366" s="56" t="s">
        <v>44</v>
      </c>
      <c r="C366" s="15" t="s">
        <v>18</v>
      </c>
      <c r="D366" s="19" t="s">
        <v>691</v>
      </c>
      <c r="E366" s="19" t="s">
        <v>691</v>
      </c>
      <c r="F366" s="19" t="s">
        <v>691</v>
      </c>
      <c r="G366" s="19" t="s">
        <v>691</v>
      </c>
      <c r="H366" s="122" t="s">
        <v>691</v>
      </c>
    </row>
    <row r="367" spans="1:8" ht="39" thickBot="1">
      <c r="A367" s="71" t="s">
        <v>582</v>
      </c>
      <c r="B367" s="76" t="s">
        <v>583</v>
      </c>
      <c r="C367" s="73" t="s">
        <v>584</v>
      </c>
      <c r="D367" s="20">
        <v>0</v>
      </c>
      <c r="E367" s="20">
        <v>75</v>
      </c>
      <c r="F367" s="20">
        <f>N(E367)-N(D367)</f>
        <v>75</v>
      </c>
      <c r="G367" s="20">
        <f>IFERROR(IF(D367&lt;0,-F367/D367*100,F367/D367*100),0)</f>
        <v>0</v>
      </c>
      <c r="H367" s="127" t="s">
        <v>740</v>
      </c>
    </row>
    <row r="368" spans="1:8">
      <c r="A368" s="166" t="s">
        <v>585</v>
      </c>
      <c r="B368" s="167"/>
      <c r="C368" s="167"/>
      <c r="D368" s="167"/>
      <c r="E368" s="167"/>
      <c r="F368" s="167"/>
      <c r="G368" s="167"/>
      <c r="H368" s="168"/>
    </row>
    <row r="369" spans="1:8" ht="16.5" thickBot="1">
      <c r="A369" s="166"/>
      <c r="B369" s="167"/>
      <c r="C369" s="167"/>
      <c r="D369" s="167"/>
      <c r="E369" s="167"/>
      <c r="F369" s="167"/>
      <c r="G369" s="167"/>
      <c r="H369" s="168"/>
    </row>
    <row r="370" spans="1:8" s="6" customFormat="1" ht="48" customHeight="1">
      <c r="A370" s="150" t="s">
        <v>5</v>
      </c>
      <c r="B370" s="152" t="s">
        <v>6</v>
      </c>
      <c r="C370" s="154" t="s">
        <v>7</v>
      </c>
      <c r="D370" s="156">
        <v>2023</v>
      </c>
      <c r="E370" s="157"/>
      <c r="F370" s="158" t="s">
        <v>8</v>
      </c>
      <c r="G370" s="157"/>
      <c r="H370" s="142" t="s">
        <v>9</v>
      </c>
    </row>
    <row r="371" spans="1:8" s="6" customFormat="1" ht="30">
      <c r="A371" s="151"/>
      <c r="B371" s="153"/>
      <c r="C371" s="155"/>
      <c r="D371" s="21" t="s">
        <v>10</v>
      </c>
      <c r="E371" s="22" t="s">
        <v>11</v>
      </c>
      <c r="F371" s="22" t="s">
        <v>12</v>
      </c>
      <c r="G371" s="21" t="s">
        <v>13</v>
      </c>
      <c r="H371" s="143"/>
    </row>
    <row r="372" spans="1:8" ht="16.5" thickBot="1">
      <c r="A372" s="78">
        <v>1</v>
      </c>
      <c r="B372" s="24">
        <v>2</v>
      </c>
      <c r="C372" s="7">
        <v>3</v>
      </c>
      <c r="D372" s="79">
        <v>4</v>
      </c>
      <c r="E372" s="80">
        <v>5</v>
      </c>
      <c r="F372" s="80">
        <v>6</v>
      </c>
      <c r="G372" s="80">
        <v>7</v>
      </c>
      <c r="H372" s="13">
        <v>8</v>
      </c>
    </row>
    <row r="373" spans="1:8" ht="31.5" customHeight="1">
      <c r="A373" s="169" t="s">
        <v>586</v>
      </c>
      <c r="B373" s="170"/>
      <c r="C373" s="32" t="s">
        <v>18</v>
      </c>
      <c r="D373" s="182">
        <f>D374+D431</f>
        <v>13.52</v>
      </c>
      <c r="E373" s="182">
        <f>E374+E431</f>
        <v>34.796057988000001</v>
      </c>
      <c r="F373" s="183">
        <f t="shared" ref="F373:F436" si="17">E373-D373</f>
        <v>21.276057988000002</v>
      </c>
      <c r="G373" s="178">
        <f t="shared" ref="G373:G376" si="18">IF(D373&lt;0,-F373/D373*100,F373/D373*100)</f>
        <v>157.36729281065089</v>
      </c>
      <c r="H373" s="111" t="s">
        <v>225</v>
      </c>
    </row>
    <row r="374" spans="1:8">
      <c r="A374" s="30" t="s">
        <v>16</v>
      </c>
      <c r="B374" s="81" t="s">
        <v>587</v>
      </c>
      <c r="C374" s="32" t="s">
        <v>18</v>
      </c>
      <c r="D374" s="184">
        <f>D375+D399+D428+D427</f>
        <v>13.52</v>
      </c>
      <c r="E374" s="184">
        <f>E375+E399+E428+E427</f>
        <v>34.796057988000001</v>
      </c>
      <c r="F374" s="183">
        <f t="shared" si="17"/>
        <v>21.276057988000002</v>
      </c>
      <c r="G374" s="178">
        <f t="shared" si="18"/>
        <v>157.36729281065089</v>
      </c>
      <c r="H374" s="112" t="s">
        <v>225</v>
      </c>
    </row>
    <row r="375" spans="1:8">
      <c r="A375" s="30" t="s">
        <v>19</v>
      </c>
      <c r="B375" s="37" t="s">
        <v>588</v>
      </c>
      <c r="C375" s="32" t="s">
        <v>18</v>
      </c>
      <c r="D375" s="184">
        <f>D376+D382+D384</f>
        <v>0</v>
      </c>
      <c r="E375" s="184">
        <f>E376</f>
        <v>14.712251999999999</v>
      </c>
      <c r="F375" s="183">
        <f t="shared" si="17"/>
        <v>14.712251999999999</v>
      </c>
      <c r="G375" s="178">
        <v>0</v>
      </c>
      <c r="H375" s="112" t="s">
        <v>225</v>
      </c>
    </row>
    <row r="376" spans="1:8" ht="31.5">
      <c r="A376" s="30" t="s">
        <v>21</v>
      </c>
      <c r="B376" s="36" t="s">
        <v>589</v>
      </c>
      <c r="C376" s="32" t="s">
        <v>18</v>
      </c>
      <c r="D376" s="184">
        <f>D382+D384</f>
        <v>0</v>
      </c>
      <c r="E376" s="184">
        <f>E382+E384</f>
        <v>14.712251999999999</v>
      </c>
      <c r="F376" s="183">
        <f t="shared" si="17"/>
        <v>14.712251999999999</v>
      </c>
      <c r="G376" s="178">
        <v>0</v>
      </c>
      <c r="H376" s="112" t="s">
        <v>225</v>
      </c>
    </row>
    <row r="377" spans="1:8">
      <c r="A377" s="30" t="s">
        <v>590</v>
      </c>
      <c r="B377" s="38" t="s">
        <v>591</v>
      </c>
      <c r="C377" s="32" t="s">
        <v>18</v>
      </c>
      <c r="D377" s="184" t="s">
        <v>691</v>
      </c>
      <c r="E377" s="184" t="s">
        <v>691</v>
      </c>
      <c r="F377" s="183" t="s">
        <v>691</v>
      </c>
      <c r="G377" s="178" t="s">
        <v>691</v>
      </c>
      <c r="H377" s="112" t="s">
        <v>691</v>
      </c>
    </row>
    <row r="378" spans="1:8" ht="31.5">
      <c r="A378" s="30" t="s">
        <v>592</v>
      </c>
      <c r="B378" s="39" t="s">
        <v>22</v>
      </c>
      <c r="C378" s="32" t="s">
        <v>18</v>
      </c>
      <c r="D378" s="184" t="s">
        <v>691</v>
      </c>
      <c r="E378" s="184" t="s">
        <v>691</v>
      </c>
      <c r="F378" s="183" t="s">
        <v>691</v>
      </c>
      <c r="G378" s="178" t="s">
        <v>691</v>
      </c>
      <c r="H378" s="112" t="s">
        <v>691</v>
      </c>
    </row>
    <row r="379" spans="1:8" ht="31.5">
      <c r="A379" s="30" t="s">
        <v>593</v>
      </c>
      <c r="B379" s="39" t="s">
        <v>24</v>
      </c>
      <c r="C379" s="32" t="s">
        <v>18</v>
      </c>
      <c r="D379" s="184" t="s">
        <v>691</v>
      </c>
      <c r="E379" s="184" t="s">
        <v>691</v>
      </c>
      <c r="F379" s="183" t="s">
        <v>691</v>
      </c>
      <c r="G379" s="178" t="s">
        <v>691</v>
      </c>
      <c r="H379" s="112" t="s">
        <v>691</v>
      </c>
    </row>
    <row r="380" spans="1:8" ht="31.5">
      <c r="A380" s="30" t="s">
        <v>594</v>
      </c>
      <c r="B380" s="39" t="s">
        <v>26</v>
      </c>
      <c r="C380" s="32" t="s">
        <v>18</v>
      </c>
      <c r="D380" s="184" t="s">
        <v>691</v>
      </c>
      <c r="E380" s="184" t="s">
        <v>691</v>
      </c>
      <c r="F380" s="183" t="s">
        <v>691</v>
      </c>
      <c r="G380" s="178" t="s">
        <v>691</v>
      </c>
      <c r="H380" s="112" t="s">
        <v>691</v>
      </c>
    </row>
    <row r="381" spans="1:8">
      <c r="A381" s="30" t="s">
        <v>595</v>
      </c>
      <c r="B381" s="38" t="s">
        <v>596</v>
      </c>
      <c r="C381" s="32" t="s">
        <v>18</v>
      </c>
      <c r="D381" s="184" t="s">
        <v>691</v>
      </c>
      <c r="E381" s="184" t="s">
        <v>691</v>
      </c>
      <c r="F381" s="183" t="s">
        <v>691</v>
      </c>
      <c r="G381" s="178" t="s">
        <v>691</v>
      </c>
      <c r="H381" s="112" t="s">
        <v>691</v>
      </c>
    </row>
    <row r="382" spans="1:8" ht="38.25">
      <c r="A382" s="30" t="s">
        <v>597</v>
      </c>
      <c r="B382" s="38" t="s">
        <v>598</v>
      </c>
      <c r="C382" s="32" t="s">
        <v>18</v>
      </c>
      <c r="D382" s="184">
        <v>0</v>
      </c>
      <c r="E382" s="184">
        <f>'[2]Форма 1'!$P$29+'[2]Форма 1'!$P$30</f>
        <v>8.5851959999999998</v>
      </c>
      <c r="F382" s="178">
        <f t="shared" si="17"/>
        <v>8.5851959999999998</v>
      </c>
      <c r="G382" s="178">
        <v>0</v>
      </c>
      <c r="H382" s="112" t="s">
        <v>702</v>
      </c>
    </row>
    <row r="383" spans="1:8">
      <c r="A383" s="30" t="s">
        <v>599</v>
      </c>
      <c r="B383" s="38" t="s">
        <v>600</v>
      </c>
      <c r="C383" s="32" t="s">
        <v>18</v>
      </c>
      <c r="D383" s="184" t="s">
        <v>691</v>
      </c>
      <c r="E383" s="184" t="s">
        <v>691</v>
      </c>
      <c r="F383" s="183" t="s">
        <v>691</v>
      </c>
      <c r="G383" s="178" t="s">
        <v>691</v>
      </c>
      <c r="H383" s="112" t="s">
        <v>691</v>
      </c>
    </row>
    <row r="384" spans="1:8" ht="25.5">
      <c r="A384" s="30" t="s">
        <v>601</v>
      </c>
      <c r="B384" s="38" t="s">
        <v>602</v>
      </c>
      <c r="C384" s="32" t="s">
        <v>18</v>
      </c>
      <c r="D384" s="184">
        <f>D387+D385</f>
        <v>0</v>
      </c>
      <c r="E384" s="184">
        <f>E387+E385</f>
        <v>6.1270559999999996</v>
      </c>
      <c r="F384" s="178">
        <f t="shared" si="17"/>
        <v>6.1270559999999996</v>
      </c>
      <c r="G384" s="178">
        <v>0</v>
      </c>
      <c r="H384" s="139" t="s">
        <v>707</v>
      </c>
    </row>
    <row r="385" spans="1:8" ht="31.5">
      <c r="A385" s="30" t="s">
        <v>603</v>
      </c>
      <c r="B385" s="39" t="s">
        <v>604</v>
      </c>
      <c r="C385" s="32" t="s">
        <v>18</v>
      </c>
      <c r="D385" s="184">
        <v>0</v>
      </c>
      <c r="E385" s="184">
        <v>0</v>
      </c>
      <c r="F385" s="183">
        <f t="shared" si="17"/>
        <v>0</v>
      </c>
      <c r="G385" s="178" t="s">
        <v>225</v>
      </c>
      <c r="H385" s="139" t="s">
        <v>225</v>
      </c>
    </row>
    <row r="386" spans="1:8">
      <c r="A386" s="30" t="s">
        <v>605</v>
      </c>
      <c r="B386" s="39" t="s">
        <v>606</v>
      </c>
      <c r="C386" s="32" t="s">
        <v>18</v>
      </c>
      <c r="D386" s="184">
        <v>0</v>
      </c>
      <c r="E386" s="184">
        <v>0</v>
      </c>
      <c r="F386" s="183">
        <f t="shared" si="17"/>
        <v>0</v>
      </c>
      <c r="G386" s="178" t="s">
        <v>225</v>
      </c>
      <c r="H386" s="139" t="s">
        <v>225</v>
      </c>
    </row>
    <row r="387" spans="1:8" ht="41.25" customHeight="1">
      <c r="A387" s="30" t="s">
        <v>607</v>
      </c>
      <c r="B387" s="39" t="s">
        <v>608</v>
      </c>
      <c r="C387" s="32" t="s">
        <v>18</v>
      </c>
      <c r="D387" s="184">
        <v>0</v>
      </c>
      <c r="E387" s="184">
        <f>E388</f>
        <v>6.1270559999999996</v>
      </c>
      <c r="F387" s="183">
        <f>E387-D387</f>
        <v>6.1270559999999996</v>
      </c>
      <c r="G387" s="178">
        <v>0</v>
      </c>
      <c r="H387" s="139" t="s">
        <v>707</v>
      </c>
    </row>
    <row r="388" spans="1:8" ht="25.5">
      <c r="A388" s="30" t="s">
        <v>609</v>
      </c>
      <c r="B388" s="39" t="s">
        <v>606</v>
      </c>
      <c r="C388" s="32" t="s">
        <v>18</v>
      </c>
      <c r="D388" s="184">
        <v>0</v>
      </c>
      <c r="E388" s="184">
        <v>6.1270559999999996</v>
      </c>
      <c r="F388" s="183">
        <f t="shared" si="17"/>
        <v>6.1270559999999996</v>
      </c>
      <c r="G388" s="178">
        <v>0</v>
      </c>
      <c r="H388" s="139" t="s">
        <v>707</v>
      </c>
    </row>
    <row r="389" spans="1:8">
      <c r="A389" s="30" t="s">
        <v>610</v>
      </c>
      <c r="B389" s="38" t="s">
        <v>611</v>
      </c>
      <c r="C389" s="32" t="s">
        <v>18</v>
      </c>
      <c r="D389" s="184" t="s">
        <v>691</v>
      </c>
      <c r="E389" s="184" t="s">
        <v>691</v>
      </c>
      <c r="F389" s="183" t="s">
        <v>691</v>
      </c>
      <c r="G389" s="178" t="s">
        <v>691</v>
      </c>
      <c r="H389" s="139" t="s">
        <v>691</v>
      </c>
    </row>
    <row r="390" spans="1:8">
      <c r="A390" s="30" t="s">
        <v>612</v>
      </c>
      <c r="B390" s="38" t="s">
        <v>419</v>
      </c>
      <c r="C390" s="32" t="s">
        <v>18</v>
      </c>
      <c r="D390" s="184" t="s">
        <v>691</v>
      </c>
      <c r="E390" s="184" t="s">
        <v>691</v>
      </c>
      <c r="F390" s="183" t="s">
        <v>691</v>
      </c>
      <c r="G390" s="178" t="s">
        <v>691</v>
      </c>
      <c r="H390" s="139" t="s">
        <v>691</v>
      </c>
    </row>
    <row r="391" spans="1:8" ht="31.5">
      <c r="A391" s="30" t="s">
        <v>613</v>
      </c>
      <c r="B391" s="38" t="s">
        <v>614</v>
      </c>
      <c r="C391" s="32" t="s">
        <v>18</v>
      </c>
      <c r="D391" s="184" t="s">
        <v>691</v>
      </c>
      <c r="E391" s="184" t="s">
        <v>691</v>
      </c>
      <c r="F391" s="183" t="s">
        <v>691</v>
      </c>
      <c r="G391" s="178" t="s">
        <v>691</v>
      </c>
      <c r="H391" s="112" t="s">
        <v>691</v>
      </c>
    </row>
    <row r="392" spans="1:8">
      <c r="A392" s="30" t="s">
        <v>615</v>
      </c>
      <c r="B392" s="39" t="s">
        <v>42</v>
      </c>
      <c r="C392" s="32" t="s">
        <v>18</v>
      </c>
      <c r="D392" s="184" t="s">
        <v>691</v>
      </c>
      <c r="E392" s="184" t="s">
        <v>691</v>
      </c>
      <c r="F392" s="183" t="s">
        <v>691</v>
      </c>
      <c r="G392" s="178" t="s">
        <v>691</v>
      </c>
      <c r="H392" s="112" t="s">
        <v>691</v>
      </c>
    </row>
    <row r="393" spans="1:8">
      <c r="A393" s="30" t="s">
        <v>616</v>
      </c>
      <c r="B393" s="82" t="s">
        <v>44</v>
      </c>
      <c r="C393" s="32" t="s">
        <v>18</v>
      </c>
      <c r="D393" s="184" t="s">
        <v>691</v>
      </c>
      <c r="E393" s="184" t="s">
        <v>691</v>
      </c>
      <c r="F393" s="183" t="s">
        <v>691</v>
      </c>
      <c r="G393" s="178" t="s">
        <v>691</v>
      </c>
      <c r="H393" s="112" t="s">
        <v>691</v>
      </c>
    </row>
    <row r="394" spans="1:8" ht="31.5">
      <c r="A394" s="30" t="s">
        <v>23</v>
      </c>
      <c r="B394" s="36" t="s">
        <v>617</v>
      </c>
      <c r="C394" s="32" t="s">
        <v>18</v>
      </c>
      <c r="D394" s="184" t="s">
        <v>691</v>
      </c>
      <c r="E394" s="184" t="s">
        <v>691</v>
      </c>
      <c r="F394" s="183" t="s">
        <v>691</v>
      </c>
      <c r="G394" s="178" t="s">
        <v>691</v>
      </c>
      <c r="H394" s="112" t="s">
        <v>691</v>
      </c>
    </row>
    <row r="395" spans="1:8" ht="31.5">
      <c r="A395" s="30" t="s">
        <v>618</v>
      </c>
      <c r="B395" s="38" t="s">
        <v>22</v>
      </c>
      <c r="C395" s="32" t="s">
        <v>18</v>
      </c>
      <c r="D395" s="184" t="s">
        <v>691</v>
      </c>
      <c r="E395" s="184" t="s">
        <v>691</v>
      </c>
      <c r="F395" s="183" t="s">
        <v>691</v>
      </c>
      <c r="G395" s="178" t="s">
        <v>691</v>
      </c>
      <c r="H395" s="112" t="s">
        <v>691</v>
      </c>
    </row>
    <row r="396" spans="1:8" ht="31.5">
      <c r="A396" s="30" t="s">
        <v>619</v>
      </c>
      <c r="B396" s="38" t="s">
        <v>24</v>
      </c>
      <c r="C396" s="32" t="s">
        <v>18</v>
      </c>
      <c r="D396" s="184" t="s">
        <v>691</v>
      </c>
      <c r="E396" s="184" t="s">
        <v>691</v>
      </c>
      <c r="F396" s="183" t="s">
        <v>691</v>
      </c>
      <c r="G396" s="178" t="s">
        <v>691</v>
      </c>
      <c r="H396" s="112" t="s">
        <v>691</v>
      </c>
    </row>
    <row r="397" spans="1:8" ht="31.5">
      <c r="A397" s="30" t="s">
        <v>620</v>
      </c>
      <c r="B397" s="38" t="s">
        <v>26</v>
      </c>
      <c r="C397" s="32" t="s">
        <v>18</v>
      </c>
      <c r="D397" s="184" t="s">
        <v>691</v>
      </c>
      <c r="E397" s="184" t="s">
        <v>691</v>
      </c>
      <c r="F397" s="183" t="s">
        <v>691</v>
      </c>
      <c r="G397" s="178" t="s">
        <v>691</v>
      </c>
      <c r="H397" s="112" t="s">
        <v>691</v>
      </c>
    </row>
    <row r="398" spans="1:8">
      <c r="A398" s="30" t="s">
        <v>25</v>
      </c>
      <c r="B398" s="36" t="s">
        <v>621</v>
      </c>
      <c r="C398" s="32" t="s">
        <v>18</v>
      </c>
      <c r="D398" s="184">
        <v>0</v>
      </c>
      <c r="E398" s="184">
        <v>0</v>
      </c>
      <c r="F398" s="183">
        <f t="shared" si="17"/>
        <v>0</v>
      </c>
      <c r="G398" s="178">
        <v>0</v>
      </c>
      <c r="H398" s="112" t="s">
        <v>225</v>
      </c>
    </row>
    <row r="399" spans="1:8">
      <c r="A399" s="30" t="s">
        <v>27</v>
      </c>
      <c r="B399" s="37" t="s">
        <v>622</v>
      </c>
      <c r="C399" s="32" t="s">
        <v>18</v>
      </c>
      <c r="D399" s="184">
        <f>D400</f>
        <v>5.26</v>
      </c>
      <c r="E399" s="184">
        <f>E400+E413+E414</f>
        <v>6.5767860000000002</v>
      </c>
      <c r="F399" s="178">
        <f t="shared" si="17"/>
        <v>1.3167860000000005</v>
      </c>
      <c r="G399" s="178">
        <f>IF(D399&lt;0,-F399/D399*100,F399/D399*100)</f>
        <v>25.033954372623583</v>
      </c>
      <c r="H399" s="112" t="s">
        <v>225</v>
      </c>
    </row>
    <row r="400" spans="1:8">
      <c r="A400" s="30" t="s">
        <v>623</v>
      </c>
      <c r="B400" s="36" t="s">
        <v>624</v>
      </c>
      <c r="C400" s="32" t="s">
        <v>18</v>
      </c>
      <c r="D400" s="184">
        <v>5.26</v>
      </c>
      <c r="E400" s="184">
        <f>'[2]Форма 1'!$P$21-E414</f>
        <v>6.5667860000000005</v>
      </c>
      <c r="F400" s="178">
        <f t="shared" si="17"/>
        <v>1.3067860000000007</v>
      </c>
      <c r="G400" s="178">
        <f>IF(D400&lt;0,-F400/D400*100,F400/D400*100)</f>
        <v>24.843840304182525</v>
      </c>
      <c r="H400" s="112" t="s">
        <v>225</v>
      </c>
    </row>
    <row r="401" spans="1:8">
      <c r="A401" s="30" t="s">
        <v>625</v>
      </c>
      <c r="B401" s="38" t="s">
        <v>626</v>
      </c>
      <c r="C401" s="32" t="s">
        <v>18</v>
      </c>
      <c r="D401" s="184" t="s">
        <v>691</v>
      </c>
      <c r="E401" s="184" t="s">
        <v>691</v>
      </c>
      <c r="F401" s="183" t="s">
        <v>691</v>
      </c>
      <c r="G401" s="178" t="s">
        <v>691</v>
      </c>
      <c r="H401" s="112" t="s">
        <v>691</v>
      </c>
    </row>
    <row r="402" spans="1:8" ht="31.5">
      <c r="A402" s="30" t="s">
        <v>627</v>
      </c>
      <c r="B402" s="38" t="s">
        <v>22</v>
      </c>
      <c r="C402" s="32" t="s">
        <v>18</v>
      </c>
      <c r="D402" s="184" t="s">
        <v>691</v>
      </c>
      <c r="E402" s="184" t="s">
        <v>691</v>
      </c>
      <c r="F402" s="183" t="s">
        <v>691</v>
      </c>
      <c r="G402" s="178" t="s">
        <v>691</v>
      </c>
      <c r="H402" s="112" t="s">
        <v>691</v>
      </c>
    </row>
    <row r="403" spans="1:8" ht="31.5">
      <c r="A403" s="30" t="s">
        <v>628</v>
      </c>
      <c r="B403" s="38" t="s">
        <v>24</v>
      </c>
      <c r="C403" s="32" t="s">
        <v>18</v>
      </c>
      <c r="D403" s="184" t="s">
        <v>691</v>
      </c>
      <c r="E403" s="184" t="s">
        <v>691</v>
      </c>
      <c r="F403" s="183" t="s">
        <v>691</v>
      </c>
      <c r="G403" s="178" t="s">
        <v>691</v>
      </c>
      <c r="H403" s="112" t="s">
        <v>691</v>
      </c>
    </row>
    <row r="404" spans="1:8" ht="31.5">
      <c r="A404" s="30" t="s">
        <v>629</v>
      </c>
      <c r="B404" s="38" t="s">
        <v>26</v>
      </c>
      <c r="C404" s="32" t="s">
        <v>18</v>
      </c>
      <c r="D404" s="184" t="s">
        <v>691</v>
      </c>
      <c r="E404" s="184" t="s">
        <v>691</v>
      </c>
      <c r="F404" s="183" t="s">
        <v>691</v>
      </c>
      <c r="G404" s="178" t="s">
        <v>691</v>
      </c>
      <c r="H404" s="112" t="s">
        <v>691</v>
      </c>
    </row>
    <row r="405" spans="1:8">
      <c r="A405" s="30" t="s">
        <v>630</v>
      </c>
      <c r="B405" s="38" t="s">
        <v>405</v>
      </c>
      <c r="C405" s="32" t="s">
        <v>18</v>
      </c>
      <c r="D405" s="184" t="s">
        <v>691</v>
      </c>
      <c r="E405" s="184" t="s">
        <v>691</v>
      </c>
      <c r="F405" s="183" t="s">
        <v>691</v>
      </c>
      <c r="G405" s="178" t="s">
        <v>691</v>
      </c>
      <c r="H405" s="112" t="s">
        <v>691</v>
      </c>
    </row>
    <row r="406" spans="1:8">
      <c r="A406" s="30" t="s">
        <v>631</v>
      </c>
      <c r="B406" s="38" t="s">
        <v>408</v>
      </c>
      <c r="C406" s="32" t="s">
        <v>18</v>
      </c>
      <c r="D406" s="184">
        <v>5.25</v>
      </c>
      <c r="E406" s="184">
        <f>'[2]Форма 1'!$P$21-E414</f>
        <v>6.5667860000000005</v>
      </c>
      <c r="F406" s="183">
        <f>E406-D406</f>
        <v>1.3167860000000005</v>
      </c>
      <c r="G406" s="178">
        <f>IF(D406&lt;0,-F406/D406*100,F406/D406*100)</f>
        <v>25.081638095238102</v>
      </c>
      <c r="H406" s="112" t="s">
        <v>225</v>
      </c>
    </row>
    <row r="407" spans="1:8">
      <c r="A407" s="30" t="s">
        <v>632</v>
      </c>
      <c r="B407" s="38" t="s">
        <v>411</v>
      </c>
      <c r="C407" s="32" t="s">
        <v>18</v>
      </c>
      <c r="D407" s="184" t="s">
        <v>691</v>
      </c>
      <c r="E407" s="184" t="s">
        <v>691</v>
      </c>
      <c r="F407" s="183" t="s">
        <v>691</v>
      </c>
      <c r="G407" s="178" t="s">
        <v>691</v>
      </c>
      <c r="H407" s="112" t="s">
        <v>691</v>
      </c>
    </row>
    <row r="408" spans="1:8">
      <c r="A408" s="30" t="s">
        <v>633</v>
      </c>
      <c r="B408" s="38" t="s">
        <v>417</v>
      </c>
      <c r="C408" s="32" t="s">
        <v>18</v>
      </c>
      <c r="D408" s="184" t="s">
        <v>691</v>
      </c>
      <c r="E408" s="184" t="s">
        <v>691</v>
      </c>
      <c r="F408" s="183" t="s">
        <v>691</v>
      </c>
      <c r="G408" s="178" t="s">
        <v>691</v>
      </c>
      <c r="H408" s="112" t="s">
        <v>691</v>
      </c>
    </row>
    <row r="409" spans="1:8">
      <c r="A409" s="30" t="s">
        <v>634</v>
      </c>
      <c r="B409" s="38" t="s">
        <v>419</v>
      </c>
      <c r="C409" s="32" t="s">
        <v>18</v>
      </c>
      <c r="D409" s="184" t="s">
        <v>691</v>
      </c>
      <c r="E409" s="184" t="s">
        <v>691</v>
      </c>
      <c r="F409" s="183" t="s">
        <v>691</v>
      </c>
      <c r="G409" s="178" t="s">
        <v>691</v>
      </c>
      <c r="H409" s="112" t="s">
        <v>691</v>
      </c>
    </row>
    <row r="410" spans="1:8" ht="31.5">
      <c r="A410" s="30" t="s">
        <v>635</v>
      </c>
      <c r="B410" s="38" t="s">
        <v>422</v>
      </c>
      <c r="C410" s="32" t="s">
        <v>18</v>
      </c>
      <c r="D410" s="184" t="s">
        <v>691</v>
      </c>
      <c r="E410" s="184" t="s">
        <v>691</v>
      </c>
      <c r="F410" s="183" t="s">
        <v>691</v>
      </c>
      <c r="G410" s="178" t="s">
        <v>691</v>
      </c>
      <c r="H410" s="112" t="s">
        <v>691</v>
      </c>
    </row>
    <row r="411" spans="1:8">
      <c r="A411" s="30" t="s">
        <v>636</v>
      </c>
      <c r="B411" s="39" t="s">
        <v>42</v>
      </c>
      <c r="C411" s="32" t="s">
        <v>18</v>
      </c>
      <c r="D411" s="184" t="s">
        <v>691</v>
      </c>
      <c r="E411" s="184" t="s">
        <v>691</v>
      </c>
      <c r="F411" s="183" t="s">
        <v>691</v>
      </c>
      <c r="G411" s="178" t="s">
        <v>691</v>
      </c>
      <c r="H411" s="112" t="s">
        <v>691</v>
      </c>
    </row>
    <row r="412" spans="1:8">
      <c r="A412" s="30" t="s">
        <v>637</v>
      </c>
      <c r="B412" s="82" t="s">
        <v>44</v>
      </c>
      <c r="C412" s="32" t="s">
        <v>18</v>
      </c>
      <c r="D412" s="184" t="s">
        <v>691</v>
      </c>
      <c r="E412" s="184" t="s">
        <v>691</v>
      </c>
      <c r="F412" s="183" t="s">
        <v>691</v>
      </c>
      <c r="G412" s="178" t="s">
        <v>691</v>
      </c>
      <c r="H412" s="112" t="s">
        <v>691</v>
      </c>
    </row>
    <row r="413" spans="1:8">
      <c r="A413" s="30" t="s">
        <v>638</v>
      </c>
      <c r="B413" s="36" t="s">
        <v>639</v>
      </c>
      <c r="C413" s="32" t="s">
        <v>18</v>
      </c>
      <c r="D413" s="184">
        <v>0</v>
      </c>
      <c r="E413" s="184">
        <v>0</v>
      </c>
      <c r="F413" s="183">
        <f t="shared" si="17"/>
        <v>0</v>
      </c>
      <c r="G413" s="178">
        <v>0</v>
      </c>
      <c r="H413" s="112" t="s">
        <v>225</v>
      </c>
    </row>
    <row r="414" spans="1:8">
      <c r="A414" s="30" t="s">
        <v>640</v>
      </c>
      <c r="B414" s="36" t="s">
        <v>641</v>
      </c>
      <c r="C414" s="32" t="s">
        <v>18</v>
      </c>
      <c r="D414" s="184">
        <v>0.01</v>
      </c>
      <c r="E414" s="184">
        <f>E420</f>
        <v>0.01</v>
      </c>
      <c r="F414" s="183">
        <f t="shared" si="17"/>
        <v>0</v>
      </c>
      <c r="G414" s="178">
        <f>IF(D414&lt;0,-F414/D414*100,F414/D414*100)</f>
        <v>0</v>
      </c>
      <c r="H414" s="112" t="s">
        <v>225</v>
      </c>
    </row>
    <row r="415" spans="1:8">
      <c r="A415" s="30" t="s">
        <v>642</v>
      </c>
      <c r="B415" s="38" t="s">
        <v>626</v>
      </c>
      <c r="C415" s="32" t="s">
        <v>18</v>
      </c>
      <c r="D415" s="184" t="s">
        <v>691</v>
      </c>
      <c r="E415" s="184" t="s">
        <v>691</v>
      </c>
      <c r="F415" s="183" t="s">
        <v>691</v>
      </c>
      <c r="G415" s="178" t="s">
        <v>691</v>
      </c>
      <c r="H415" s="112" t="s">
        <v>691</v>
      </c>
    </row>
    <row r="416" spans="1:8" ht="31.5">
      <c r="A416" s="30" t="s">
        <v>643</v>
      </c>
      <c r="B416" s="38" t="s">
        <v>22</v>
      </c>
      <c r="C416" s="32" t="s">
        <v>18</v>
      </c>
      <c r="D416" s="184" t="s">
        <v>691</v>
      </c>
      <c r="E416" s="184" t="s">
        <v>691</v>
      </c>
      <c r="F416" s="183" t="s">
        <v>691</v>
      </c>
      <c r="G416" s="178" t="s">
        <v>691</v>
      </c>
      <c r="H416" s="112" t="s">
        <v>691</v>
      </c>
    </row>
    <row r="417" spans="1:8" ht="31.5">
      <c r="A417" s="30" t="s">
        <v>644</v>
      </c>
      <c r="B417" s="38" t="s">
        <v>24</v>
      </c>
      <c r="C417" s="32" t="s">
        <v>18</v>
      </c>
      <c r="D417" s="184" t="s">
        <v>691</v>
      </c>
      <c r="E417" s="184" t="s">
        <v>691</v>
      </c>
      <c r="F417" s="183" t="s">
        <v>691</v>
      </c>
      <c r="G417" s="178" t="s">
        <v>691</v>
      </c>
      <c r="H417" s="112" t="s">
        <v>691</v>
      </c>
    </row>
    <row r="418" spans="1:8" ht="31.5">
      <c r="A418" s="30" t="s">
        <v>645</v>
      </c>
      <c r="B418" s="38" t="s">
        <v>26</v>
      </c>
      <c r="C418" s="32" t="s">
        <v>18</v>
      </c>
      <c r="D418" s="184" t="s">
        <v>691</v>
      </c>
      <c r="E418" s="184" t="s">
        <v>691</v>
      </c>
      <c r="F418" s="183" t="s">
        <v>691</v>
      </c>
      <c r="G418" s="178" t="s">
        <v>691</v>
      </c>
      <c r="H418" s="112" t="s">
        <v>691</v>
      </c>
    </row>
    <row r="419" spans="1:8">
      <c r="A419" s="30" t="s">
        <v>646</v>
      </c>
      <c r="B419" s="38" t="s">
        <v>405</v>
      </c>
      <c r="C419" s="32" t="s">
        <v>18</v>
      </c>
      <c r="D419" s="184" t="s">
        <v>691</v>
      </c>
      <c r="E419" s="184" t="s">
        <v>691</v>
      </c>
      <c r="F419" s="183" t="s">
        <v>691</v>
      </c>
      <c r="G419" s="178" t="s">
        <v>691</v>
      </c>
      <c r="H419" s="112" t="s">
        <v>691</v>
      </c>
    </row>
    <row r="420" spans="1:8">
      <c r="A420" s="30" t="s">
        <v>647</v>
      </c>
      <c r="B420" s="38" t="s">
        <v>408</v>
      </c>
      <c r="C420" s="32" t="s">
        <v>18</v>
      </c>
      <c r="D420" s="184">
        <v>0.01</v>
      </c>
      <c r="E420" s="184">
        <f>D420</f>
        <v>0.01</v>
      </c>
      <c r="F420" s="183">
        <f t="shared" si="17"/>
        <v>0</v>
      </c>
      <c r="G420" s="178">
        <f>IF(D420&lt;0,-F420/D420*100,F420/D420*100)</f>
        <v>0</v>
      </c>
      <c r="H420" s="112" t="s">
        <v>225</v>
      </c>
    </row>
    <row r="421" spans="1:8">
      <c r="A421" s="30" t="s">
        <v>648</v>
      </c>
      <c r="B421" s="38" t="s">
        <v>411</v>
      </c>
      <c r="C421" s="32" t="s">
        <v>18</v>
      </c>
      <c r="D421" s="184" t="s">
        <v>691</v>
      </c>
      <c r="E421" s="184" t="s">
        <v>691</v>
      </c>
      <c r="F421" s="183" t="s">
        <v>691</v>
      </c>
      <c r="G421" s="178" t="s">
        <v>691</v>
      </c>
      <c r="H421" s="112" t="s">
        <v>691</v>
      </c>
    </row>
    <row r="422" spans="1:8">
      <c r="A422" s="30" t="s">
        <v>649</v>
      </c>
      <c r="B422" s="38" t="s">
        <v>417</v>
      </c>
      <c r="C422" s="32" t="s">
        <v>18</v>
      </c>
      <c r="D422" s="184" t="s">
        <v>691</v>
      </c>
      <c r="E422" s="184" t="s">
        <v>691</v>
      </c>
      <c r="F422" s="183" t="s">
        <v>691</v>
      </c>
      <c r="G422" s="178" t="s">
        <v>691</v>
      </c>
      <c r="H422" s="112" t="s">
        <v>691</v>
      </c>
    </row>
    <row r="423" spans="1:8">
      <c r="A423" s="30" t="s">
        <v>650</v>
      </c>
      <c r="B423" s="38" t="s">
        <v>419</v>
      </c>
      <c r="C423" s="32" t="s">
        <v>18</v>
      </c>
      <c r="D423" s="184" t="s">
        <v>691</v>
      </c>
      <c r="E423" s="184" t="s">
        <v>691</v>
      </c>
      <c r="F423" s="183" t="s">
        <v>691</v>
      </c>
      <c r="G423" s="178" t="s">
        <v>691</v>
      </c>
      <c r="H423" s="112" t="s">
        <v>691</v>
      </c>
    </row>
    <row r="424" spans="1:8" ht="31.5">
      <c r="A424" s="30" t="s">
        <v>651</v>
      </c>
      <c r="B424" s="38" t="s">
        <v>422</v>
      </c>
      <c r="C424" s="32" t="s">
        <v>18</v>
      </c>
      <c r="D424" s="184" t="s">
        <v>691</v>
      </c>
      <c r="E424" s="184" t="s">
        <v>691</v>
      </c>
      <c r="F424" s="183" t="s">
        <v>691</v>
      </c>
      <c r="G424" s="178" t="s">
        <v>691</v>
      </c>
      <c r="H424" s="112" t="s">
        <v>691</v>
      </c>
    </row>
    <row r="425" spans="1:8">
      <c r="A425" s="30" t="s">
        <v>652</v>
      </c>
      <c r="B425" s="82" t="s">
        <v>42</v>
      </c>
      <c r="C425" s="32" t="s">
        <v>18</v>
      </c>
      <c r="D425" s="184" t="s">
        <v>691</v>
      </c>
      <c r="E425" s="184" t="s">
        <v>691</v>
      </c>
      <c r="F425" s="183" t="s">
        <v>691</v>
      </c>
      <c r="G425" s="178" t="s">
        <v>691</v>
      </c>
      <c r="H425" s="112" t="s">
        <v>691</v>
      </c>
    </row>
    <row r="426" spans="1:8">
      <c r="A426" s="30" t="s">
        <v>653</v>
      </c>
      <c r="B426" s="82" t="s">
        <v>44</v>
      </c>
      <c r="C426" s="32" t="s">
        <v>18</v>
      </c>
      <c r="D426" s="184" t="s">
        <v>691</v>
      </c>
      <c r="E426" s="184" t="s">
        <v>691</v>
      </c>
      <c r="F426" s="183" t="s">
        <v>691</v>
      </c>
      <c r="G426" s="178" t="s">
        <v>691</v>
      </c>
      <c r="H426" s="112" t="s">
        <v>691</v>
      </c>
    </row>
    <row r="427" spans="1:8" ht="25.5">
      <c r="A427" s="30" t="s">
        <v>29</v>
      </c>
      <c r="B427" s="37" t="s">
        <v>654</v>
      </c>
      <c r="C427" s="32" t="s">
        <v>18</v>
      </c>
      <c r="D427" s="185">
        <v>2.25</v>
      </c>
      <c r="E427" s="184">
        <v>0</v>
      </c>
      <c r="F427" s="183">
        <f t="shared" si="17"/>
        <v>-2.25</v>
      </c>
      <c r="G427" s="178">
        <f>IF(D427&lt;0,-F427/D427*100,F427/D427*100)</f>
        <v>-100</v>
      </c>
      <c r="H427" s="112" t="s">
        <v>753</v>
      </c>
    </row>
    <row r="428" spans="1:8" ht="38.25">
      <c r="A428" s="30" t="s">
        <v>31</v>
      </c>
      <c r="B428" s="37" t="s">
        <v>655</v>
      </c>
      <c r="C428" s="32" t="s">
        <v>18</v>
      </c>
      <c r="D428" s="184">
        <v>6.01</v>
      </c>
      <c r="E428" s="184">
        <f>'[2]Форма 1'!$Q$77</f>
        <v>13.507019988</v>
      </c>
      <c r="F428" s="183">
        <f t="shared" si="17"/>
        <v>7.4970199879999999</v>
      </c>
      <c r="G428" s="178">
        <f>IF(D428&lt;0,-F428/D428*100,F428/D428*100)</f>
        <v>124.74242908485857</v>
      </c>
      <c r="H428" s="112" t="s">
        <v>752</v>
      </c>
    </row>
    <row r="429" spans="1:8">
      <c r="A429" s="30" t="s">
        <v>656</v>
      </c>
      <c r="B429" s="36" t="s">
        <v>657</v>
      </c>
      <c r="C429" s="32" t="s">
        <v>18</v>
      </c>
      <c r="D429" s="184">
        <v>0</v>
      </c>
      <c r="E429" s="184">
        <v>0</v>
      </c>
      <c r="F429" s="183">
        <f>E429-D429</f>
        <v>0</v>
      </c>
      <c r="G429" s="178" t="s">
        <v>225</v>
      </c>
      <c r="H429" s="112" t="s">
        <v>225</v>
      </c>
    </row>
    <row r="430" spans="1:8">
      <c r="A430" s="30" t="s">
        <v>658</v>
      </c>
      <c r="B430" s="36" t="s">
        <v>659</v>
      </c>
      <c r="C430" s="32" t="s">
        <v>18</v>
      </c>
      <c r="D430" s="18">
        <v>0</v>
      </c>
      <c r="E430" s="18">
        <v>0</v>
      </c>
      <c r="F430" s="16">
        <f t="shared" si="17"/>
        <v>0</v>
      </c>
      <c r="G430" s="19" t="s">
        <v>225</v>
      </c>
      <c r="H430" s="112" t="s">
        <v>225</v>
      </c>
    </row>
    <row r="431" spans="1:8">
      <c r="A431" s="30" t="s">
        <v>47</v>
      </c>
      <c r="B431" s="81" t="s">
        <v>660</v>
      </c>
      <c r="C431" s="32" t="s">
        <v>18</v>
      </c>
      <c r="D431" s="18">
        <v>0</v>
      </c>
      <c r="E431" s="18">
        <v>0</v>
      </c>
      <c r="F431" s="16">
        <f t="shared" ref="F431" si="19">E431-D431</f>
        <v>0</v>
      </c>
      <c r="G431" s="19" t="s">
        <v>225</v>
      </c>
      <c r="H431" s="112" t="s">
        <v>225</v>
      </c>
    </row>
    <row r="432" spans="1:8">
      <c r="A432" s="30" t="s">
        <v>49</v>
      </c>
      <c r="B432" s="37" t="s">
        <v>661</v>
      </c>
      <c r="C432" s="32" t="s">
        <v>18</v>
      </c>
      <c r="D432" s="18">
        <v>0</v>
      </c>
      <c r="E432" s="18">
        <v>0</v>
      </c>
      <c r="F432" s="16">
        <f t="shared" si="17"/>
        <v>0</v>
      </c>
      <c r="G432" s="19" t="s">
        <v>225</v>
      </c>
      <c r="H432" s="112" t="s">
        <v>225</v>
      </c>
    </row>
    <row r="433" spans="1:8">
      <c r="A433" s="30" t="s">
        <v>53</v>
      </c>
      <c r="B433" s="37" t="s">
        <v>662</v>
      </c>
      <c r="C433" s="32" t="s">
        <v>18</v>
      </c>
      <c r="D433" s="18">
        <v>0</v>
      </c>
      <c r="E433" s="18">
        <v>0</v>
      </c>
      <c r="F433" s="16">
        <f t="shared" si="17"/>
        <v>0</v>
      </c>
      <c r="G433" s="19" t="s">
        <v>225</v>
      </c>
      <c r="H433" s="112" t="s">
        <v>225</v>
      </c>
    </row>
    <row r="434" spans="1:8">
      <c r="A434" s="30" t="s">
        <v>54</v>
      </c>
      <c r="B434" s="37" t="s">
        <v>663</v>
      </c>
      <c r="C434" s="32" t="s">
        <v>18</v>
      </c>
      <c r="D434" s="18">
        <v>0</v>
      </c>
      <c r="E434" s="18">
        <v>0</v>
      </c>
      <c r="F434" s="16">
        <f t="shared" si="17"/>
        <v>0</v>
      </c>
      <c r="G434" s="19" t="s">
        <v>225</v>
      </c>
      <c r="H434" s="112" t="s">
        <v>225</v>
      </c>
    </row>
    <row r="435" spans="1:8">
      <c r="A435" s="30" t="s">
        <v>55</v>
      </c>
      <c r="B435" s="37" t="s">
        <v>664</v>
      </c>
      <c r="C435" s="32" t="s">
        <v>18</v>
      </c>
      <c r="D435" s="18">
        <v>0</v>
      </c>
      <c r="E435" s="18">
        <v>0</v>
      </c>
      <c r="F435" s="16">
        <f t="shared" si="17"/>
        <v>0</v>
      </c>
      <c r="G435" s="19" t="s">
        <v>225</v>
      </c>
      <c r="H435" s="112" t="s">
        <v>225</v>
      </c>
    </row>
    <row r="436" spans="1:8">
      <c r="A436" s="30" t="s">
        <v>56</v>
      </c>
      <c r="B436" s="37" t="s">
        <v>665</v>
      </c>
      <c r="C436" s="32" t="s">
        <v>18</v>
      </c>
      <c r="D436" s="18">
        <v>0</v>
      </c>
      <c r="E436" s="18">
        <v>0</v>
      </c>
      <c r="F436" s="16">
        <f t="shared" si="17"/>
        <v>0</v>
      </c>
      <c r="G436" s="19" t="s">
        <v>225</v>
      </c>
      <c r="H436" s="112" t="s">
        <v>225</v>
      </c>
    </row>
    <row r="437" spans="1:8">
      <c r="A437" s="30" t="s">
        <v>96</v>
      </c>
      <c r="B437" s="36" t="s">
        <v>306</v>
      </c>
      <c r="C437" s="32" t="s">
        <v>18</v>
      </c>
      <c r="D437" s="18">
        <v>0</v>
      </c>
      <c r="E437" s="18">
        <v>0</v>
      </c>
      <c r="F437" s="16">
        <f t="shared" ref="F437:F447" si="20">E437-D437</f>
        <v>0</v>
      </c>
      <c r="G437" s="19" t="s">
        <v>225</v>
      </c>
      <c r="H437" s="112" t="s">
        <v>225</v>
      </c>
    </row>
    <row r="438" spans="1:8" ht="31.5">
      <c r="A438" s="30" t="s">
        <v>666</v>
      </c>
      <c r="B438" s="38" t="s">
        <v>667</v>
      </c>
      <c r="C438" s="32" t="s">
        <v>18</v>
      </c>
      <c r="D438" s="18">
        <v>0</v>
      </c>
      <c r="E438" s="18">
        <v>0</v>
      </c>
      <c r="F438" s="16">
        <f t="shared" si="20"/>
        <v>0</v>
      </c>
      <c r="G438" s="19" t="s">
        <v>225</v>
      </c>
      <c r="H438" s="112" t="s">
        <v>225</v>
      </c>
    </row>
    <row r="439" spans="1:8">
      <c r="A439" s="30" t="s">
        <v>98</v>
      </c>
      <c r="B439" s="36" t="s">
        <v>308</v>
      </c>
      <c r="C439" s="32" t="s">
        <v>18</v>
      </c>
      <c r="D439" s="18">
        <v>0</v>
      </c>
      <c r="E439" s="18">
        <v>0</v>
      </c>
      <c r="F439" s="16">
        <f t="shared" si="20"/>
        <v>0</v>
      </c>
      <c r="G439" s="19" t="s">
        <v>225</v>
      </c>
      <c r="H439" s="112" t="s">
        <v>225</v>
      </c>
    </row>
    <row r="440" spans="1:8" ht="31.5">
      <c r="A440" s="30" t="s">
        <v>668</v>
      </c>
      <c r="B440" s="38" t="s">
        <v>669</v>
      </c>
      <c r="C440" s="32" t="s">
        <v>18</v>
      </c>
      <c r="D440" s="18">
        <v>0</v>
      </c>
      <c r="E440" s="18">
        <v>0</v>
      </c>
      <c r="F440" s="16">
        <f t="shared" si="20"/>
        <v>0</v>
      </c>
      <c r="G440" s="19" t="s">
        <v>225</v>
      </c>
      <c r="H440" s="112" t="s">
        <v>225</v>
      </c>
    </row>
    <row r="441" spans="1:8">
      <c r="A441" s="30" t="s">
        <v>57</v>
      </c>
      <c r="B441" s="37" t="s">
        <v>670</v>
      </c>
      <c r="C441" s="32" t="s">
        <v>18</v>
      </c>
      <c r="D441" s="18">
        <v>0</v>
      </c>
      <c r="E441" s="18">
        <v>0</v>
      </c>
      <c r="F441" s="16">
        <f t="shared" si="20"/>
        <v>0</v>
      </c>
      <c r="G441" s="19" t="s">
        <v>225</v>
      </c>
      <c r="H441" s="112" t="s">
        <v>225</v>
      </c>
    </row>
    <row r="442" spans="1:8" ht="16.5" thickBot="1">
      <c r="A442" s="40" t="s">
        <v>58</v>
      </c>
      <c r="B442" s="83" t="s">
        <v>671</v>
      </c>
      <c r="C442" s="32" t="s">
        <v>18</v>
      </c>
      <c r="D442" s="84">
        <v>0</v>
      </c>
      <c r="E442" s="84">
        <v>0</v>
      </c>
      <c r="F442" s="17">
        <f t="shared" si="20"/>
        <v>0</v>
      </c>
      <c r="G442" s="19" t="s">
        <v>225</v>
      </c>
      <c r="H442" s="113" t="s">
        <v>225</v>
      </c>
    </row>
    <row r="443" spans="1:8">
      <c r="A443" s="25" t="s">
        <v>116</v>
      </c>
      <c r="B443" s="26" t="s">
        <v>109</v>
      </c>
      <c r="C443" s="85" t="s">
        <v>225</v>
      </c>
      <c r="D443" s="99" t="s">
        <v>225</v>
      </c>
      <c r="E443" s="99" t="s">
        <v>225</v>
      </c>
      <c r="F443" s="28" t="s">
        <v>225</v>
      </c>
      <c r="G443" s="29" t="s">
        <v>225</v>
      </c>
      <c r="H443" s="114" t="s">
        <v>225</v>
      </c>
    </row>
    <row r="444" spans="1:8" ht="63.75">
      <c r="A444" s="86" t="s">
        <v>672</v>
      </c>
      <c r="B444" s="37" t="s">
        <v>673</v>
      </c>
      <c r="C444" s="32" t="s">
        <v>18</v>
      </c>
      <c r="D444" s="18">
        <f>D445+D446+D447</f>
        <v>0</v>
      </c>
      <c r="E444" s="18">
        <f>E445+E446+E447</f>
        <v>8.5851959999999998</v>
      </c>
      <c r="F444" s="19">
        <f t="shared" si="20"/>
        <v>8.5851959999999998</v>
      </c>
      <c r="G444" s="19">
        <v>0</v>
      </c>
      <c r="H444" s="106" t="s">
        <v>751</v>
      </c>
    </row>
    <row r="445" spans="1:8">
      <c r="A445" s="86" t="s">
        <v>119</v>
      </c>
      <c r="B445" s="36" t="s">
        <v>674</v>
      </c>
      <c r="C445" s="32" t="s">
        <v>18</v>
      </c>
      <c r="D445" s="18">
        <v>0</v>
      </c>
      <c r="E445" s="18">
        <v>0</v>
      </c>
      <c r="F445" s="19">
        <f t="shared" ref="F445" si="21">E445-D445</f>
        <v>0</v>
      </c>
      <c r="G445" s="19">
        <v>0</v>
      </c>
      <c r="H445" s="105" t="s">
        <v>225</v>
      </c>
    </row>
    <row r="446" spans="1:8" ht="31.5">
      <c r="A446" s="86" t="s">
        <v>120</v>
      </c>
      <c r="B446" s="36" t="s">
        <v>675</v>
      </c>
      <c r="C446" s="32" t="s">
        <v>18</v>
      </c>
      <c r="D446" s="18">
        <v>0</v>
      </c>
      <c r="E446" s="18">
        <f>'[2]Форма 1'!$P$29+'[2]Форма 1'!$P$30</f>
        <v>8.5851959999999998</v>
      </c>
      <c r="F446" s="19">
        <f t="shared" si="20"/>
        <v>8.5851959999999998</v>
      </c>
      <c r="G446" s="19">
        <v>0</v>
      </c>
      <c r="H446" s="105" t="s">
        <v>225</v>
      </c>
    </row>
    <row r="447" spans="1:8">
      <c r="A447" s="86" t="s">
        <v>121</v>
      </c>
      <c r="B447" s="36" t="s">
        <v>676</v>
      </c>
      <c r="C447" s="32" t="s">
        <v>18</v>
      </c>
      <c r="D447" s="18">
        <v>0</v>
      </c>
      <c r="E447" s="18">
        <v>0</v>
      </c>
      <c r="F447" s="16">
        <f t="shared" si="20"/>
        <v>0</v>
      </c>
      <c r="G447" s="19">
        <v>0</v>
      </c>
      <c r="H447" s="105" t="s">
        <v>225</v>
      </c>
    </row>
    <row r="448" spans="1:8" ht="36.6" customHeight="1">
      <c r="A448" s="86" t="s">
        <v>122</v>
      </c>
      <c r="B448" s="37" t="s">
        <v>677</v>
      </c>
      <c r="C448" s="87" t="s">
        <v>225</v>
      </c>
      <c r="D448" s="16" t="s">
        <v>225</v>
      </c>
      <c r="E448" s="16" t="s">
        <v>225</v>
      </c>
      <c r="F448" s="16" t="s">
        <v>225</v>
      </c>
      <c r="G448" s="19" t="s">
        <v>225</v>
      </c>
      <c r="H448" s="15" t="s">
        <v>225</v>
      </c>
    </row>
    <row r="449" spans="1:8">
      <c r="A449" s="86" t="s">
        <v>678</v>
      </c>
      <c r="B449" s="36" t="s">
        <v>679</v>
      </c>
      <c r="C449" s="32" t="s">
        <v>18</v>
      </c>
      <c r="D449" s="18">
        <v>0</v>
      </c>
      <c r="E449" s="18">
        <v>0</v>
      </c>
      <c r="F449" s="16">
        <v>0</v>
      </c>
      <c r="G449" s="19" t="s">
        <v>225</v>
      </c>
      <c r="H449" s="115" t="s">
        <v>225</v>
      </c>
    </row>
    <row r="450" spans="1:8">
      <c r="A450" s="86" t="s">
        <v>680</v>
      </c>
      <c r="B450" s="36" t="s">
        <v>681</v>
      </c>
      <c r="C450" s="32" t="s">
        <v>18</v>
      </c>
      <c r="D450" s="18">
        <v>0</v>
      </c>
      <c r="E450" s="18">
        <v>0</v>
      </c>
      <c r="F450" s="16">
        <v>0</v>
      </c>
      <c r="G450" s="19" t="s">
        <v>225</v>
      </c>
      <c r="H450" s="115" t="s">
        <v>225</v>
      </c>
    </row>
    <row r="451" spans="1:8" ht="16.5" thickBot="1">
      <c r="A451" s="88" t="s">
        <v>682</v>
      </c>
      <c r="B451" s="89" t="s">
        <v>683</v>
      </c>
      <c r="C451" s="46" t="s">
        <v>18</v>
      </c>
      <c r="D451" s="90">
        <v>0</v>
      </c>
      <c r="E451" s="90">
        <v>0</v>
      </c>
      <c r="F451" s="47">
        <v>0</v>
      </c>
      <c r="G451" s="20" t="s">
        <v>225</v>
      </c>
      <c r="H451" s="116" t="s">
        <v>225</v>
      </c>
    </row>
    <row r="452" spans="1:8">
      <c r="F452" s="96"/>
    </row>
    <row r="453" spans="1:8">
      <c r="E453" s="96"/>
      <c r="F453" s="96"/>
      <c r="G453" s="77"/>
    </row>
    <row r="454" spans="1:8">
      <c r="A454" s="91" t="s">
        <v>684</v>
      </c>
      <c r="D454" s="96"/>
      <c r="E454" s="96"/>
    </row>
    <row r="455" spans="1:8">
      <c r="A455" s="171" t="s">
        <v>685</v>
      </c>
      <c r="B455" s="171"/>
      <c r="C455" s="171"/>
      <c r="D455" s="171"/>
      <c r="E455" s="171"/>
      <c r="F455" s="171"/>
      <c r="G455" s="171"/>
      <c r="H455" s="171"/>
    </row>
    <row r="456" spans="1:8">
      <c r="A456" s="171" t="s">
        <v>686</v>
      </c>
      <c r="B456" s="171"/>
      <c r="C456" s="171"/>
      <c r="D456" s="171"/>
      <c r="E456" s="171"/>
      <c r="F456" s="171"/>
      <c r="G456" s="171"/>
      <c r="H456" s="171"/>
    </row>
    <row r="457" spans="1:8">
      <c r="A457" s="171" t="s">
        <v>687</v>
      </c>
      <c r="B457" s="171"/>
      <c r="C457" s="171"/>
      <c r="D457" s="171"/>
      <c r="E457" s="171"/>
      <c r="F457" s="171"/>
      <c r="G457" s="171"/>
      <c r="H457" s="171"/>
    </row>
    <row r="458" spans="1:8" ht="26.25" customHeight="1">
      <c r="A458" s="172" t="s">
        <v>688</v>
      </c>
      <c r="B458" s="172"/>
      <c r="C458" s="172"/>
      <c r="D458" s="172"/>
      <c r="E458" s="172"/>
      <c r="F458" s="172"/>
      <c r="G458" s="172"/>
      <c r="H458" s="172"/>
    </row>
    <row r="459" spans="1:8" ht="51.6" customHeight="1">
      <c r="A459" s="159" t="s">
        <v>689</v>
      </c>
      <c r="B459" s="159"/>
      <c r="C459" s="159"/>
      <c r="D459" s="159"/>
      <c r="E459" s="159"/>
      <c r="F459" s="159"/>
      <c r="G459" s="159"/>
      <c r="H459" s="159"/>
    </row>
    <row r="460" spans="1:8">
      <c r="A460" s="101"/>
      <c r="B460" s="101"/>
      <c r="C460" s="101"/>
      <c r="D460" s="101"/>
      <c r="E460" s="101"/>
      <c r="F460" s="101"/>
      <c r="G460" s="101"/>
      <c r="H460" s="101"/>
    </row>
    <row r="461" spans="1:8" ht="51.6" customHeight="1">
      <c r="A461" s="101"/>
      <c r="B461" s="101"/>
      <c r="C461" s="101"/>
      <c r="D461" s="101"/>
      <c r="E461" s="101"/>
      <c r="F461" s="101"/>
      <c r="G461" s="101"/>
      <c r="H461" s="101"/>
    </row>
    <row r="462" spans="1:8" ht="51.6" customHeight="1">
      <c r="A462" s="101"/>
      <c r="B462" s="101"/>
      <c r="C462" s="101"/>
      <c r="D462" s="101"/>
      <c r="E462" s="101"/>
      <c r="F462" s="101"/>
      <c r="G462" s="101"/>
      <c r="H462" s="101"/>
    </row>
    <row r="463" spans="1:8" ht="51.6" customHeight="1">
      <c r="A463" s="101"/>
      <c r="B463" s="101"/>
      <c r="C463" s="101"/>
      <c r="D463" s="101"/>
      <c r="E463" s="101"/>
      <c r="F463" s="101"/>
      <c r="G463" s="101"/>
      <c r="H463" s="101"/>
    </row>
    <row r="464" spans="1:8" ht="51.6" customHeight="1">
      <c r="A464" s="101"/>
      <c r="B464" s="101"/>
      <c r="C464" s="101"/>
      <c r="D464" s="101"/>
      <c r="E464" s="101"/>
      <c r="F464" s="101"/>
      <c r="G464" s="101"/>
      <c r="H464" s="101"/>
    </row>
    <row r="465" spans="1:8" ht="51.6" customHeight="1">
      <c r="A465" s="101"/>
      <c r="B465" s="101"/>
      <c r="C465" s="101"/>
      <c r="D465" s="101"/>
      <c r="E465" s="101"/>
      <c r="F465" s="101"/>
      <c r="G465" s="101"/>
      <c r="H465" s="101"/>
    </row>
    <row r="466" spans="1:8" ht="51.6" customHeight="1">
      <c r="A466" s="101"/>
      <c r="B466" s="101"/>
      <c r="C466" s="101"/>
      <c r="D466" s="101"/>
      <c r="E466" s="101"/>
      <c r="F466" s="101"/>
      <c r="G466" s="101"/>
      <c r="H466" s="101"/>
    </row>
    <row r="467" spans="1:8" ht="51.6" customHeight="1">
      <c r="A467" s="101"/>
      <c r="B467" s="101"/>
      <c r="C467" s="101"/>
      <c r="D467" s="101"/>
      <c r="E467" s="101"/>
      <c r="F467" s="101"/>
      <c r="G467" s="101"/>
      <c r="H467" s="101"/>
    </row>
    <row r="468" spans="1:8" ht="51.6" customHeight="1">
      <c r="A468" s="101"/>
      <c r="B468" s="101"/>
      <c r="C468" s="101"/>
      <c r="D468" s="101"/>
      <c r="E468" s="101"/>
      <c r="F468" s="101"/>
      <c r="G468" s="101"/>
      <c r="H468" s="101"/>
    </row>
    <row r="469" spans="1:8" ht="51.6" customHeight="1">
      <c r="A469" s="101"/>
      <c r="B469" s="101"/>
      <c r="C469" s="101"/>
      <c r="D469" s="101"/>
      <c r="E469" s="101"/>
      <c r="F469" s="101"/>
      <c r="G469" s="101"/>
      <c r="H469" s="101"/>
    </row>
    <row r="470" spans="1:8" ht="51.6" customHeight="1">
      <c r="A470" s="101"/>
      <c r="B470" s="101"/>
      <c r="C470" s="101"/>
      <c r="D470" s="101"/>
      <c r="E470" s="101"/>
      <c r="F470" s="101"/>
      <c r="G470" s="101"/>
      <c r="H470" s="101"/>
    </row>
    <row r="471" spans="1:8" ht="51.6" customHeight="1">
      <c r="A471" s="101"/>
      <c r="B471" s="101"/>
      <c r="C471" s="101"/>
      <c r="D471" s="101"/>
      <c r="E471" s="101"/>
      <c r="F471" s="101"/>
      <c r="G471" s="101"/>
      <c r="H471" s="101"/>
    </row>
    <row r="472" spans="1:8" ht="51.6" customHeight="1">
      <c r="A472" s="101"/>
      <c r="B472" s="101"/>
      <c r="C472" s="101"/>
      <c r="D472" s="101"/>
      <c r="E472" s="101"/>
      <c r="F472" s="101"/>
      <c r="G472" s="101"/>
      <c r="H472" s="101"/>
    </row>
    <row r="473" spans="1:8" ht="51.6" customHeight="1">
      <c r="A473" s="101"/>
      <c r="B473" s="101"/>
      <c r="C473" s="101"/>
      <c r="D473" s="101"/>
      <c r="E473" s="101"/>
      <c r="F473" s="101"/>
      <c r="G473" s="101"/>
      <c r="H473" s="101"/>
    </row>
    <row r="474" spans="1:8" ht="51.6" customHeight="1">
      <c r="A474" s="101"/>
      <c r="B474" s="101"/>
      <c r="C474" s="101"/>
      <c r="D474" s="101"/>
      <c r="E474" s="101"/>
      <c r="F474" s="101"/>
      <c r="G474" s="101"/>
      <c r="H474" s="101"/>
    </row>
    <row r="475" spans="1:8" ht="51.6" customHeight="1">
      <c r="A475" s="101"/>
      <c r="B475" s="101"/>
      <c r="C475" s="101"/>
      <c r="D475" s="101"/>
      <c r="E475" s="101"/>
      <c r="F475" s="101"/>
      <c r="G475" s="101"/>
      <c r="H475" s="101"/>
    </row>
    <row r="476" spans="1:8" ht="51.6" customHeight="1">
      <c r="A476" s="101"/>
      <c r="B476" s="101"/>
      <c r="C476" s="101"/>
      <c r="D476" s="101"/>
      <c r="E476" s="101"/>
      <c r="F476" s="101"/>
      <c r="G476" s="101"/>
      <c r="H476" s="101"/>
    </row>
    <row r="477" spans="1:8" ht="51.6" customHeight="1">
      <c r="A477" s="101"/>
      <c r="B477" s="101"/>
      <c r="C477" s="101"/>
      <c r="D477" s="101"/>
      <c r="E477" s="101"/>
      <c r="F477" s="101"/>
      <c r="G477" s="101"/>
      <c r="H477" s="101"/>
    </row>
    <row r="478" spans="1:8" ht="51.6" customHeight="1">
      <c r="A478" s="101"/>
      <c r="B478" s="101"/>
      <c r="C478" s="101"/>
      <c r="D478" s="101"/>
      <c r="E478" s="101"/>
      <c r="F478" s="101"/>
      <c r="G478" s="101"/>
      <c r="H478" s="101"/>
    </row>
    <row r="479" spans="1:8" ht="51.6" customHeight="1">
      <c r="A479" s="101"/>
      <c r="B479" s="101"/>
      <c r="C479" s="101"/>
      <c r="D479" s="101"/>
      <c r="E479" s="101"/>
      <c r="F479" s="101"/>
      <c r="G479" s="101"/>
      <c r="H479" s="101"/>
    </row>
    <row r="480" spans="1:8" ht="51.6" customHeight="1">
      <c r="A480" s="101"/>
      <c r="B480" s="101"/>
      <c r="C480" s="101"/>
      <c r="D480" s="101"/>
      <c r="E480" s="101"/>
      <c r="F480" s="101"/>
      <c r="G480" s="101"/>
      <c r="H480" s="101"/>
    </row>
    <row r="481" spans="1:8" ht="51.6" customHeight="1">
      <c r="A481" s="101"/>
      <c r="B481" s="101"/>
      <c r="C481" s="101"/>
      <c r="D481" s="101"/>
      <c r="E481" s="101"/>
      <c r="F481" s="101"/>
      <c r="G481" s="101"/>
      <c r="H481" s="101"/>
    </row>
    <row r="482" spans="1:8" ht="51.6" customHeight="1">
      <c r="A482" s="101"/>
      <c r="B482" s="101"/>
      <c r="C482" s="101"/>
      <c r="D482" s="101"/>
      <c r="E482" s="101"/>
      <c r="F482" s="101"/>
      <c r="G482" s="101"/>
      <c r="H482" s="101"/>
    </row>
    <row r="483" spans="1:8" ht="51.6" customHeight="1">
      <c r="A483" s="101"/>
      <c r="B483" s="101"/>
      <c r="C483" s="101"/>
      <c r="D483" s="101"/>
      <c r="E483" s="101"/>
      <c r="F483" s="101"/>
      <c r="G483" s="101"/>
      <c r="H483" s="101"/>
    </row>
    <row r="484" spans="1:8" ht="51.6" customHeight="1">
      <c r="A484" s="101"/>
      <c r="B484" s="101"/>
      <c r="C484" s="101"/>
      <c r="D484" s="101"/>
      <c r="E484" s="101"/>
      <c r="F484" s="101"/>
      <c r="G484" s="101"/>
      <c r="H484" s="101"/>
    </row>
    <row r="485" spans="1:8" ht="51.6" customHeight="1">
      <c r="A485" s="101"/>
      <c r="B485" s="101"/>
      <c r="C485" s="101"/>
      <c r="D485" s="101"/>
      <c r="E485" s="101"/>
      <c r="F485" s="101"/>
      <c r="G485" s="101"/>
      <c r="H485" s="101"/>
    </row>
    <row r="486" spans="1:8" ht="51.6" customHeight="1">
      <c r="A486" s="101"/>
      <c r="B486" s="101"/>
      <c r="C486" s="101"/>
      <c r="D486" s="101"/>
      <c r="E486" s="101"/>
      <c r="F486" s="101"/>
      <c r="G486" s="101"/>
      <c r="H486" s="101"/>
    </row>
    <row r="487" spans="1:8" ht="51.6" customHeight="1">
      <c r="A487" s="101"/>
      <c r="B487" s="101"/>
      <c r="C487" s="101"/>
      <c r="D487" s="101"/>
      <c r="E487" s="101"/>
      <c r="F487" s="101"/>
      <c r="G487" s="101"/>
      <c r="H487" s="101"/>
    </row>
    <row r="488" spans="1:8" ht="51.6" customHeight="1">
      <c r="A488" s="101"/>
      <c r="B488" s="101"/>
      <c r="C488" s="101"/>
      <c r="D488" s="101"/>
      <c r="E488" s="101"/>
      <c r="F488" s="101"/>
      <c r="G488" s="101"/>
      <c r="H488" s="101"/>
    </row>
    <row r="489" spans="1:8" ht="51.6" customHeight="1">
      <c r="A489" s="101"/>
      <c r="B489" s="101"/>
      <c r="C489" s="101"/>
      <c r="D489" s="101"/>
      <c r="E489" s="101"/>
      <c r="F489" s="101"/>
      <c r="G489" s="101"/>
      <c r="H489" s="101"/>
    </row>
    <row r="490" spans="1:8" ht="51.6" customHeight="1">
      <c r="A490" s="101"/>
      <c r="B490" s="101"/>
      <c r="C490" s="101"/>
      <c r="D490" s="101"/>
      <c r="E490" s="101"/>
      <c r="F490" s="101"/>
      <c r="G490" s="101"/>
      <c r="H490" s="101"/>
    </row>
    <row r="491" spans="1:8" ht="51.6" customHeight="1">
      <c r="A491" s="101"/>
      <c r="B491" s="101"/>
      <c r="C491" s="101"/>
      <c r="D491" s="101"/>
      <c r="E491" s="101"/>
      <c r="F491" s="101"/>
      <c r="G491" s="101"/>
      <c r="H491" s="101"/>
    </row>
    <row r="492" spans="1:8" ht="51.6" customHeight="1">
      <c r="A492" s="101"/>
      <c r="B492" s="101"/>
      <c r="C492" s="101"/>
      <c r="D492" s="101"/>
      <c r="E492" s="101"/>
      <c r="F492" s="101"/>
      <c r="G492" s="101"/>
      <c r="H492" s="101"/>
    </row>
    <row r="493" spans="1:8" ht="51.6" customHeight="1">
      <c r="A493" s="101"/>
      <c r="B493" s="101"/>
      <c r="C493" s="101"/>
      <c r="D493" s="101"/>
      <c r="E493" s="101"/>
      <c r="F493" s="101"/>
      <c r="G493" s="101"/>
      <c r="H493" s="101"/>
    </row>
    <row r="494" spans="1:8" ht="51.6" customHeight="1">
      <c r="A494" s="101"/>
      <c r="B494" s="101"/>
      <c r="C494" s="101"/>
      <c r="D494" s="101"/>
      <c r="E494" s="101"/>
      <c r="F494" s="101"/>
      <c r="G494" s="101"/>
      <c r="H494" s="101"/>
    </row>
    <row r="495" spans="1:8" ht="51.6" customHeight="1">
      <c r="A495" s="101"/>
      <c r="B495" s="101"/>
      <c r="C495" s="101"/>
      <c r="D495" s="101"/>
      <c r="E495" s="101"/>
      <c r="F495" s="101"/>
      <c r="G495" s="101"/>
      <c r="H495" s="101"/>
    </row>
    <row r="496" spans="1:8" ht="51.6" customHeight="1">
      <c r="A496" s="101"/>
      <c r="B496" s="101"/>
      <c r="C496" s="101"/>
      <c r="D496" s="101"/>
      <c r="E496" s="101"/>
      <c r="F496" s="101"/>
      <c r="G496" s="101"/>
      <c r="H496" s="101"/>
    </row>
    <row r="497" spans="1:8" ht="51.6" customHeight="1">
      <c r="A497" s="101"/>
      <c r="B497" s="101"/>
      <c r="C497" s="101"/>
      <c r="D497" s="101"/>
      <c r="E497" s="101"/>
      <c r="F497" s="101"/>
      <c r="G497" s="101"/>
      <c r="H497" s="101"/>
    </row>
    <row r="498" spans="1:8" ht="51.6" customHeight="1">
      <c r="A498" s="101"/>
      <c r="B498" s="101"/>
      <c r="C498" s="101"/>
      <c r="D498" s="101"/>
      <c r="E498" s="101"/>
      <c r="F498" s="101"/>
      <c r="G498" s="101"/>
      <c r="H498" s="101"/>
    </row>
    <row r="499" spans="1:8" ht="51.6" customHeight="1">
      <c r="A499" s="101"/>
      <c r="B499" s="101"/>
      <c r="C499" s="101"/>
      <c r="D499" s="101"/>
      <c r="E499" s="101"/>
      <c r="F499" s="101"/>
      <c r="G499" s="101"/>
      <c r="H499" s="101"/>
    </row>
    <row r="500" spans="1:8" ht="51.6" customHeight="1">
      <c r="A500" s="101"/>
      <c r="B500" s="101"/>
      <c r="C500" s="101"/>
      <c r="D500" s="101"/>
      <c r="E500" s="101"/>
      <c r="F500" s="101"/>
      <c r="G500" s="101"/>
      <c r="H500" s="101"/>
    </row>
    <row r="501" spans="1:8" ht="51.6" customHeight="1">
      <c r="A501" s="101"/>
      <c r="B501" s="101"/>
      <c r="C501" s="101"/>
      <c r="D501" s="101"/>
      <c r="E501" s="101"/>
      <c r="F501" s="101"/>
      <c r="G501" s="101"/>
      <c r="H501" s="101"/>
    </row>
    <row r="502" spans="1:8" ht="51.6" customHeight="1">
      <c r="A502" s="101"/>
      <c r="B502" s="101"/>
      <c r="C502" s="101"/>
      <c r="D502" s="101"/>
      <c r="E502" s="101"/>
      <c r="F502" s="101"/>
      <c r="G502" s="101"/>
      <c r="H502" s="101"/>
    </row>
    <row r="503" spans="1:8" ht="51.6" customHeight="1">
      <c r="A503" s="101"/>
      <c r="B503" s="101"/>
      <c r="C503" s="101"/>
      <c r="D503" s="101"/>
      <c r="E503" s="101"/>
      <c r="F503" s="101"/>
      <c r="G503" s="101"/>
      <c r="H503" s="101"/>
    </row>
    <row r="504" spans="1:8" ht="51.6" customHeight="1">
      <c r="A504" s="101"/>
      <c r="B504" s="101"/>
      <c r="C504" s="101"/>
      <c r="D504" s="101"/>
      <c r="E504" s="101"/>
      <c r="F504" s="101"/>
      <c r="G504" s="101"/>
      <c r="H504" s="101"/>
    </row>
    <row r="505" spans="1:8" ht="51.6" customHeight="1">
      <c r="A505" s="101"/>
      <c r="B505" s="101"/>
      <c r="C505" s="101"/>
      <c r="D505" s="101"/>
      <c r="E505" s="101"/>
      <c r="F505" s="101"/>
      <c r="G505" s="101"/>
      <c r="H505" s="101"/>
    </row>
    <row r="506" spans="1:8" ht="51.6" customHeight="1">
      <c r="A506" s="101"/>
      <c r="B506" s="101"/>
      <c r="C506" s="101"/>
      <c r="D506" s="101"/>
      <c r="E506" s="101"/>
      <c r="F506" s="101"/>
      <c r="G506" s="101"/>
      <c r="H506" s="101"/>
    </row>
    <row r="507" spans="1:8" ht="51.6" customHeight="1">
      <c r="A507" s="101"/>
      <c r="B507" s="101"/>
      <c r="C507" s="101"/>
      <c r="D507" s="101"/>
      <c r="E507" s="101"/>
      <c r="F507" s="101"/>
      <c r="G507" s="101"/>
      <c r="H507" s="101"/>
    </row>
    <row r="508" spans="1:8" ht="51.6" customHeight="1">
      <c r="A508" s="101"/>
      <c r="B508" s="101"/>
      <c r="C508" s="101"/>
      <c r="D508" s="101"/>
      <c r="E508" s="101"/>
      <c r="F508" s="101"/>
      <c r="G508" s="101"/>
      <c r="H508" s="101"/>
    </row>
    <row r="509" spans="1:8" ht="51.6" customHeight="1">
      <c r="A509" s="101"/>
      <c r="B509" s="101"/>
      <c r="C509" s="101"/>
      <c r="D509" s="101"/>
      <c r="E509" s="101"/>
      <c r="F509" s="101"/>
      <c r="G509" s="101"/>
      <c r="H509" s="101"/>
    </row>
    <row r="510" spans="1:8" ht="51.6" customHeight="1">
      <c r="A510" s="101"/>
      <c r="B510" s="101"/>
      <c r="C510" s="101"/>
      <c r="D510" s="101"/>
      <c r="E510" s="101"/>
      <c r="F510" s="101"/>
      <c r="G510" s="101"/>
      <c r="H510" s="101"/>
    </row>
    <row r="511" spans="1:8" ht="51.6" customHeight="1">
      <c r="A511" s="101"/>
      <c r="B511" s="101"/>
      <c r="C511" s="101"/>
      <c r="D511" s="101"/>
      <c r="E511" s="101"/>
      <c r="F511" s="101"/>
      <c r="G511" s="101"/>
      <c r="H511" s="101"/>
    </row>
    <row r="512" spans="1:8" ht="51.6" customHeight="1">
      <c r="A512" s="101"/>
      <c r="B512" s="101"/>
      <c r="C512" s="101"/>
      <c r="D512" s="101"/>
      <c r="E512" s="101"/>
      <c r="F512" s="101"/>
      <c r="G512" s="101"/>
      <c r="H512" s="101"/>
    </row>
    <row r="513" spans="1:8" ht="51.6" customHeight="1">
      <c r="A513" s="101"/>
      <c r="B513" s="101"/>
      <c r="C513" s="101"/>
      <c r="D513" s="101"/>
      <c r="E513" s="101"/>
      <c r="F513" s="101"/>
      <c r="G513" s="101"/>
      <c r="H513" s="101"/>
    </row>
    <row r="514" spans="1:8" ht="51.6" customHeight="1">
      <c r="A514" s="101"/>
      <c r="B514" s="101"/>
      <c r="C514" s="101"/>
      <c r="D514" s="101"/>
      <c r="E514" s="101"/>
      <c r="F514" s="101"/>
      <c r="G514" s="101"/>
      <c r="H514" s="101"/>
    </row>
    <row r="515" spans="1:8" ht="51.6" customHeight="1">
      <c r="A515" s="101"/>
      <c r="B515" s="101"/>
      <c r="C515" s="101"/>
      <c r="D515" s="101"/>
      <c r="E515" s="101"/>
      <c r="F515" s="101"/>
      <c r="G515" s="101"/>
      <c r="H515" s="101"/>
    </row>
    <row r="516" spans="1:8" ht="51.6" customHeight="1">
      <c r="A516" s="101"/>
      <c r="B516" s="101"/>
      <c r="C516" s="101"/>
      <c r="D516" s="101"/>
      <c r="E516" s="101"/>
      <c r="F516" s="101"/>
      <c r="G516" s="101"/>
      <c r="H516" s="101"/>
    </row>
    <row r="517" spans="1:8" ht="51.6" customHeight="1">
      <c r="A517" s="101"/>
      <c r="B517" s="101"/>
      <c r="C517" s="101"/>
      <c r="D517" s="101"/>
      <c r="E517" s="101"/>
      <c r="F517" s="101"/>
      <c r="G517" s="101"/>
      <c r="H517" s="101"/>
    </row>
    <row r="518" spans="1:8" ht="51.6" customHeight="1">
      <c r="A518" s="101"/>
      <c r="B518" s="101"/>
      <c r="C518" s="101"/>
      <c r="D518" s="101"/>
      <c r="E518" s="101"/>
      <c r="F518" s="101"/>
      <c r="G518" s="101"/>
      <c r="H518" s="101"/>
    </row>
    <row r="519" spans="1:8" ht="51.6" customHeight="1">
      <c r="A519" s="101"/>
      <c r="B519" s="101"/>
      <c r="C519" s="101"/>
      <c r="D519" s="101"/>
      <c r="E519" s="101"/>
      <c r="F519" s="101"/>
      <c r="G519" s="101"/>
      <c r="H519" s="101"/>
    </row>
    <row r="520" spans="1:8" ht="51.6" customHeight="1">
      <c r="A520" s="101"/>
      <c r="B520" s="101"/>
      <c r="C520" s="101"/>
      <c r="D520" s="101"/>
      <c r="E520" s="101"/>
      <c r="F520" s="101"/>
      <c r="G520" s="101"/>
      <c r="H520" s="101"/>
    </row>
    <row r="521" spans="1:8" ht="51.6" customHeight="1">
      <c r="A521" s="101"/>
      <c r="B521" s="101"/>
      <c r="C521" s="101"/>
      <c r="D521" s="101"/>
      <c r="E521" s="101"/>
      <c r="F521" s="101"/>
      <c r="G521" s="101"/>
      <c r="H521" s="101"/>
    </row>
    <row r="522" spans="1:8" ht="51.6" customHeight="1">
      <c r="A522" s="101"/>
      <c r="B522" s="101"/>
      <c r="C522" s="101"/>
      <c r="D522" s="101"/>
      <c r="E522" s="101"/>
      <c r="F522" s="101"/>
      <c r="G522" s="101"/>
      <c r="H522" s="101"/>
    </row>
    <row r="523" spans="1:8" ht="51.6" customHeight="1">
      <c r="A523" s="101"/>
      <c r="B523" s="101"/>
      <c r="C523" s="101"/>
      <c r="D523" s="101"/>
      <c r="E523" s="101"/>
      <c r="F523" s="101"/>
      <c r="G523" s="101"/>
      <c r="H523" s="101"/>
    </row>
    <row r="524" spans="1:8" ht="51.6" customHeight="1">
      <c r="A524" s="101"/>
      <c r="B524" s="101"/>
      <c r="C524" s="101"/>
      <c r="D524" s="101"/>
      <c r="E524" s="101"/>
      <c r="F524" s="101"/>
      <c r="G524" s="101"/>
      <c r="H524" s="101"/>
    </row>
    <row r="525" spans="1:8" ht="51.6" customHeight="1">
      <c r="A525" s="101"/>
      <c r="B525" s="101"/>
      <c r="C525" s="101"/>
      <c r="D525" s="101"/>
      <c r="E525" s="101"/>
      <c r="F525" s="101"/>
      <c r="G525" s="101"/>
      <c r="H525" s="101"/>
    </row>
    <row r="526" spans="1:8" ht="51.6" customHeight="1">
      <c r="A526" s="101"/>
      <c r="B526" s="101"/>
      <c r="C526" s="101"/>
      <c r="D526" s="101"/>
      <c r="E526" s="101"/>
      <c r="F526" s="101"/>
      <c r="G526" s="101"/>
      <c r="H526" s="101"/>
    </row>
    <row r="527" spans="1:8">
      <c r="D527" s="92">
        <f>D373-D210</f>
        <v>13.52</v>
      </c>
      <c r="E527" s="93">
        <f>E373-E210</f>
        <v>0</v>
      </c>
    </row>
    <row r="528" spans="1:8">
      <c r="D528" s="92" t="b">
        <v>0</v>
      </c>
      <c r="E528" s="92" t="b">
        <v>1</v>
      </c>
    </row>
    <row r="529" spans="4:5">
      <c r="D529" s="95"/>
      <c r="E529" s="100"/>
    </row>
    <row r="530" spans="4:5">
      <c r="E530" s="92"/>
    </row>
  </sheetData>
  <mergeCells count="27">
    <mergeCell ref="A459:H459"/>
    <mergeCell ref="A22:H22"/>
    <mergeCell ref="A166:H166"/>
    <mergeCell ref="A318:H318"/>
    <mergeCell ref="A368:H369"/>
    <mergeCell ref="A370:A371"/>
    <mergeCell ref="B370:B371"/>
    <mergeCell ref="C370:C371"/>
    <mergeCell ref="D370:E370"/>
    <mergeCell ref="F370:G370"/>
    <mergeCell ref="H370:H371"/>
    <mergeCell ref="A373:B373"/>
    <mergeCell ref="A455:H455"/>
    <mergeCell ref="A456:H456"/>
    <mergeCell ref="A457:H457"/>
    <mergeCell ref="A458:H458"/>
    <mergeCell ref="H19:H20"/>
    <mergeCell ref="A6:H7"/>
    <mergeCell ref="A9:B9"/>
    <mergeCell ref="A12:B12"/>
    <mergeCell ref="A15:B15"/>
    <mergeCell ref="A18:H18"/>
    <mergeCell ref="A19:A20"/>
    <mergeCell ref="B19:B20"/>
    <mergeCell ref="C19:C20"/>
    <mergeCell ref="D19:E19"/>
    <mergeCell ref="F19:G19"/>
  </mergeCells>
  <pageMargins left="0.39370078740157483" right="0.19685039370078741" top="0.59055118110236227" bottom="0.59055118110236227" header="0.31496062992125984" footer="0.31496062992125984"/>
  <pageSetup paperSize="9" scale="50" fitToHeight="10" orientation="portrait" r:id="rId1"/>
  <rowBreaks count="3" manualBreakCount="3">
    <brk id="166" max="7" man="1"/>
    <brk id="252" max="7" man="1"/>
    <brk id="416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9Фп ПКГУП</vt:lpstr>
      <vt:lpstr>'9Фп ПКГУП'!Заголовки_для_печати</vt:lpstr>
      <vt:lpstr>'9Фп ПКГУП'!Область_печати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2024-02-26T08:05:45Z</cp:lastPrinted>
  <dcterms:created xsi:type="dcterms:W3CDTF">2018-08-02T09:25:46Z</dcterms:created>
  <dcterms:modified xsi:type="dcterms:W3CDTF">2024-03-31T14:57:18Z</dcterms:modified>
</cp:coreProperties>
</file>