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ПЛАН на 2022" sheetId="56" r:id="rId1"/>
  </sheets>
  <definedNames>
    <definedName name="_xlnm.Print_Area" localSheetId="0">'ПЛАН на 2022'!$A$1:$G$51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56" l="1"/>
  <c r="I25" i="56" l="1"/>
  <c r="G35" i="56"/>
  <c r="G8" i="56"/>
  <c r="F39" i="56"/>
  <c r="F36" i="56"/>
  <c r="E25" i="56"/>
  <c r="E8" i="56"/>
  <c r="G48" i="56" l="1"/>
  <c r="G11" i="56"/>
  <c r="G9" i="56" s="1"/>
  <c r="G25" i="56" s="1"/>
  <c r="G30" i="56"/>
  <c r="G43" i="56" s="1"/>
  <c r="E11" i="56"/>
  <c r="E9" i="56" s="1"/>
  <c r="E30" i="56"/>
  <c r="E43" i="56" s="1"/>
  <c r="F11" i="56"/>
  <c r="F9" i="56"/>
  <c r="F25" i="56"/>
  <c r="F45" i="56"/>
  <c r="F41" i="56"/>
  <c r="F40" i="56"/>
  <c r="F38" i="56"/>
  <c r="F37" i="56"/>
  <c r="F35" i="56"/>
  <c r="F34" i="56"/>
  <c r="F33" i="56"/>
  <c r="F32" i="56"/>
  <c r="F31" i="56"/>
  <c r="F30" i="56"/>
  <c r="F29" i="56"/>
  <c r="F28" i="56"/>
  <c r="F27" i="56"/>
  <c r="F43" i="56" s="1"/>
  <c r="F48" i="56"/>
  <c r="F49" i="56" l="1"/>
  <c r="G45" i="56"/>
  <c r="G47" i="56" s="1"/>
  <c r="F47" i="56"/>
  <c r="E45" i="56"/>
  <c r="E49" i="56" s="1"/>
  <c r="G49" i="56" l="1"/>
  <c r="E51" i="56" s="1"/>
  <c r="E47" i="56"/>
</calcChain>
</file>

<file path=xl/sharedStrings.xml><?xml version="1.0" encoding="utf-8"?>
<sst xmlns="http://schemas.openxmlformats.org/spreadsheetml/2006/main" count="114" uniqueCount="74">
  <si>
    <t>Материалы</t>
  </si>
  <si>
    <t>Затраты на оплату труда</t>
  </si>
  <si>
    <t>Амортизация</t>
  </si>
  <si>
    <t>№</t>
  </si>
  <si>
    <t>тыс.руб.</t>
  </si>
  <si>
    <t>ремонт ОС</t>
  </si>
  <si>
    <t>услуги связи</t>
  </si>
  <si>
    <t>4.2.2.</t>
  </si>
  <si>
    <t>4.2.1.</t>
  </si>
  <si>
    <t>4.2.3.</t>
  </si>
  <si>
    <t>4.2.4.</t>
  </si>
  <si>
    <t>4.2.5.</t>
  </si>
  <si>
    <t>4.4.</t>
  </si>
  <si>
    <t>4.5.</t>
  </si>
  <si>
    <t>4.6.</t>
  </si>
  <si>
    <t>4.7.</t>
  </si>
  <si>
    <t>5.1.</t>
  </si>
  <si>
    <t>на соц.развитие</t>
  </si>
  <si>
    <t>5.2.</t>
  </si>
  <si>
    <t>на прочие цели</t>
  </si>
  <si>
    <t>Неподконтрольные расходы</t>
  </si>
  <si>
    <t>Теплоэнергия</t>
  </si>
  <si>
    <t>9.1.</t>
  </si>
  <si>
    <t>плата за землю</t>
  </si>
  <si>
    <t>9.2.</t>
  </si>
  <si>
    <t>налог на имущество</t>
  </si>
  <si>
    <t>9.3.</t>
  </si>
  <si>
    <t>прочие налоги и сборы</t>
  </si>
  <si>
    <t>Налог на прибыль</t>
  </si>
  <si>
    <t>Прочие расходы, в т.ч.</t>
  </si>
  <si>
    <t>работы и услуги сторонних организаций</t>
  </si>
  <si>
    <t>юридические и информационные услуги</t>
  </si>
  <si>
    <t>транспортные услуги</t>
  </si>
  <si>
    <t>прочие услуги сторонних организаций</t>
  </si>
  <si>
    <t>расходы на подготовку кадров</t>
  </si>
  <si>
    <t>расходы на страхование</t>
  </si>
  <si>
    <t>другие прочие расходы</t>
  </si>
  <si>
    <t>Работы и услуги произв. характера</t>
  </si>
  <si>
    <t>затраты на охрану и пожарную безопасность</t>
  </si>
  <si>
    <t>Электроэнергия на хоз.нужды</t>
  </si>
  <si>
    <t>4.2.</t>
  </si>
  <si>
    <t>4.1.</t>
  </si>
  <si>
    <t>4.3.</t>
  </si>
  <si>
    <t>Затраты из прибыли, в т.ч.</t>
  </si>
  <si>
    <t>Выпадающие доходы (избыток средств)</t>
  </si>
  <si>
    <t>Прибыль на капитальные вложения</t>
  </si>
  <si>
    <t>отклонения (утверждено-факт)</t>
  </si>
  <si>
    <t>Статьи затрат</t>
  </si>
  <si>
    <t>Сумма корректировки</t>
  </si>
  <si>
    <t>%</t>
  </si>
  <si>
    <t>Итого неподконтрольные расходы</t>
  </si>
  <si>
    <t>Расчетный процент прибыли на капитальные вложения относительно НВВ на содержание сетей</t>
  </si>
  <si>
    <t xml:space="preserve">Величина базового уровня операционных, подконтрольных расходов с учетом коэффициента индексации </t>
  </si>
  <si>
    <t xml:space="preserve">Утверждено на 2022 год </t>
  </si>
  <si>
    <t xml:space="preserve">План на 2023 (предложение ТСО, с учетом коэффициента индексации) </t>
  </si>
  <si>
    <t>Подконтрольные расходы</t>
  </si>
  <si>
    <t>командировочные и представительские расходы</t>
  </si>
  <si>
    <t>расходы на обеспечение нормальных условий труда</t>
  </si>
  <si>
    <t>НВВ на содержание сетей</t>
  </si>
  <si>
    <t>Отчисления на соц.нужды</t>
  </si>
  <si>
    <t xml:space="preserve">Аренда и лизинг </t>
  </si>
  <si>
    <t>Налоги в т.ч.:</t>
  </si>
  <si>
    <t>Прочие неподконтрольные расходы</t>
  </si>
  <si>
    <t>Расходы на возврат и обслуживание долгосрочных заемных средств, направляемых на финансирование капитальных вложений</t>
  </si>
  <si>
    <t>Расходы на финансирование капитальных вложений из прибыли</t>
  </si>
  <si>
    <t>16.1.</t>
  </si>
  <si>
    <t>в т.ч. налог на прибыль на капитальные вложения</t>
  </si>
  <si>
    <t>11.1.</t>
  </si>
  <si>
    <t>оплата услуг ФСК</t>
  </si>
  <si>
    <t>Ед.изм</t>
  </si>
  <si>
    <t>Всего средств, направляемых на мероприятия ИПР из прибыли</t>
  </si>
  <si>
    <t>Заключение:</t>
  </si>
  <si>
    <t>12-процентное ограничение в суммарном вражении</t>
  </si>
  <si>
    <r>
      <t xml:space="preserve">Статьи затрат </t>
    </r>
    <r>
      <rPr>
        <b/>
        <u/>
        <sz val="12"/>
        <color indexed="8"/>
        <rFont val="Times New Roman"/>
        <family val="1"/>
        <charset val="204"/>
      </rPr>
      <t>МУП "Чернушинские городские коммунальные электрические сети"</t>
    </r>
    <r>
      <rPr>
        <b/>
        <sz val="12"/>
        <color indexed="8"/>
        <rFont val="Times New Roman"/>
        <family val="1"/>
        <charset val="204"/>
      </rPr>
      <t xml:space="preserve"> на 2023 год, расчетный процент прибыли на капитальные вложения относительно НВВ на содержание сетей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</si>
</sst>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theme="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4" fontId="3" fillId="3" borderId="0" applyFont="0" applyBorder="0">
      <alignment horizontal="right"/>
    </xf>
    <xf numFmtId="0" fontId="4" fillId="0" borderId="0"/>
    <xf numFmtId="9" fontId="1" fillId="0" borderId="0" applyFont="0" applyFill="0" applyBorder="0" applyAlignment="0" applyProtection="0"/>
    <xf numFmtId="0" fontId="13" fillId="0" borderId="0"/>
    <xf numFmtId="0" fontId="4" fillId="0" borderId="0"/>
    <xf numFmtId="9" fontId="1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4" fontId="5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4" fontId="5" fillId="0" borderId="0" xfId="0" applyNumberFormat="1" applyFont="1" applyFill="1"/>
    <xf numFmtId="164" fontId="5" fillId="0" borderId="0" xfId="0" applyNumberFormat="1" applyFont="1" applyFill="1"/>
    <xf numFmtId="4" fontId="9" fillId="0" borderId="6" xfId="0" applyNumberFormat="1" applyFont="1" applyFill="1" applyBorder="1"/>
    <xf numFmtId="0" fontId="9" fillId="2" borderId="5" xfId="0" applyFont="1" applyFill="1" applyBorder="1" applyAlignment="1">
      <alignment horizontal="center"/>
    </xf>
    <xf numFmtId="4" fontId="9" fillId="0" borderId="8" xfId="0" applyNumberFormat="1" applyFont="1" applyFill="1" applyBorder="1"/>
    <xf numFmtId="4" fontId="5" fillId="0" borderId="0" xfId="0" applyNumberFormat="1" applyFont="1" applyFill="1" applyBorder="1"/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 wrapText="1"/>
    </xf>
    <xf numFmtId="0" fontId="11" fillId="0" borderId="0" xfId="0" applyFont="1"/>
    <xf numFmtId="4" fontId="7" fillId="0" borderId="0" xfId="0" applyNumberFormat="1" applyFont="1"/>
    <xf numFmtId="0" fontId="12" fillId="0" borderId="0" xfId="0" applyFont="1" applyAlignment="1">
      <alignment horizontal="right"/>
    </xf>
    <xf numFmtId="4" fontId="12" fillId="0" borderId="0" xfId="0" applyNumberFormat="1" applyFont="1"/>
    <xf numFmtId="3" fontId="5" fillId="0" borderId="0" xfId="0" applyNumberFormat="1" applyFont="1" applyFill="1" applyBorder="1"/>
    <xf numFmtId="0" fontId="0" fillId="0" borderId="0" xfId="0" applyBorder="1"/>
    <xf numFmtId="1" fontId="5" fillId="0" borderId="0" xfId="0" applyNumberFormat="1" applyFont="1" applyFill="1" applyBorder="1"/>
    <xf numFmtId="0" fontId="0" fillId="0" borderId="0" xfId="0" applyFill="1" applyBorder="1"/>
    <xf numFmtId="4" fontId="9" fillId="0" borderId="1" xfId="0" applyNumberFormat="1" applyFont="1" applyFill="1" applyBorder="1"/>
    <xf numFmtId="4" fontId="9" fillId="0" borderId="10" xfId="0" applyNumberFormat="1" applyFont="1" applyFill="1" applyBorder="1"/>
    <xf numFmtId="0" fontId="9" fillId="0" borderId="5" xfId="0" applyFont="1" applyFill="1" applyBorder="1" applyAlignment="1">
      <alignment horizontal="center"/>
    </xf>
    <xf numFmtId="4" fontId="14" fillId="0" borderId="0" xfId="0" applyNumberFormat="1" applyFont="1" applyFill="1"/>
    <xf numFmtId="0" fontId="9" fillId="0" borderId="9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4" fontId="5" fillId="0" borderId="1" xfId="0" applyNumberFormat="1" applyFont="1" applyFill="1" applyBorder="1"/>
    <xf numFmtId="164" fontId="10" fillId="0" borderId="12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/>
    <xf numFmtId="4" fontId="9" fillId="0" borderId="2" xfId="0" applyNumberFormat="1" applyFont="1" applyFill="1" applyBorder="1"/>
    <xf numFmtId="4" fontId="10" fillId="0" borderId="12" xfId="0" applyNumberFormat="1" applyFont="1" applyFill="1" applyBorder="1" applyAlignment="1">
      <alignment horizontal="center" vertical="center" wrapText="1"/>
    </xf>
    <xf numFmtId="16" fontId="17" fillId="2" borderId="5" xfId="0" applyNumberFormat="1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" fontId="5" fillId="0" borderId="6" xfId="0" applyNumberFormat="1" applyFont="1" applyFill="1" applyBorder="1"/>
    <xf numFmtId="4" fontId="5" fillId="0" borderId="7" xfId="0" applyNumberFormat="1" applyFont="1" applyFill="1" applyBorder="1" applyAlignment="1">
      <alignment vertical="center"/>
    </xf>
    <xf numFmtId="4" fontId="5" fillId="0" borderId="8" xfId="0" applyNumberFormat="1" applyFont="1" applyFill="1" applyBorder="1" applyAlignment="1">
      <alignment vertical="center"/>
    </xf>
    <xf numFmtId="4" fontId="15" fillId="0" borderId="31" xfId="0" applyNumberFormat="1" applyFont="1" applyFill="1" applyBorder="1"/>
    <xf numFmtId="4" fontId="15" fillId="0" borderId="32" xfId="0" applyNumberFormat="1" applyFont="1" applyFill="1" applyBorder="1"/>
    <xf numFmtId="4" fontId="9" fillId="0" borderId="12" xfId="0" applyNumberFormat="1" applyFont="1" applyFill="1" applyBorder="1"/>
    <xf numFmtId="4" fontId="9" fillId="0" borderId="13" xfId="0" applyNumberFormat="1" applyFont="1" applyFill="1" applyBorder="1"/>
    <xf numFmtId="0" fontId="9" fillId="2" borderId="9" xfId="0" applyFont="1" applyFill="1" applyBorder="1" applyAlignment="1">
      <alignment horizontal="center"/>
    </xf>
    <xf numFmtId="4" fontId="5" fillId="0" borderId="2" xfId="0" applyNumberFormat="1" applyFont="1" applyFill="1" applyBorder="1"/>
    <xf numFmtId="4" fontId="5" fillId="0" borderId="10" xfId="0" applyNumberFormat="1" applyFont="1" applyFill="1" applyBorder="1"/>
    <xf numFmtId="3" fontId="3" fillId="0" borderId="34" xfId="8" applyNumberFormat="1" applyFont="1" applyFill="1" applyBorder="1" applyAlignment="1" applyProtection="1">
      <alignment horizontal="left" vertical="center" wrapText="1" indent="1"/>
    </xf>
    <xf numFmtId="0" fontId="0" fillId="0" borderId="0" xfId="0" applyBorder="1" applyAlignment="1"/>
    <xf numFmtId="0" fontId="9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top"/>
    </xf>
    <xf numFmtId="10" fontId="5" fillId="0" borderId="7" xfId="0" applyNumberFormat="1" applyFont="1" applyBorder="1" applyAlignment="1">
      <alignment wrapText="1"/>
    </xf>
    <xf numFmtId="10" fontId="5" fillId="0" borderId="8" xfId="0" applyNumberFormat="1" applyFont="1" applyBorder="1" applyAlignment="1">
      <alignment wrapText="1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right" wrapText="1"/>
    </xf>
    <xf numFmtId="0" fontId="17" fillId="2" borderId="4" xfId="0" applyFont="1" applyFill="1" applyBorder="1" applyAlignment="1">
      <alignment horizontal="right" wrapText="1"/>
    </xf>
    <xf numFmtId="0" fontId="16" fillId="0" borderId="21" xfId="0" applyFont="1" applyFill="1" applyBorder="1" applyAlignment="1">
      <alignment horizontal="left" wrapText="1"/>
    </xf>
    <xf numFmtId="0" fontId="16" fillId="0" borderId="22" xfId="0" applyFont="1" applyFill="1" applyBorder="1" applyAlignment="1">
      <alignment horizontal="left" wrapText="1"/>
    </xf>
    <xf numFmtId="0" fontId="16" fillId="0" borderId="1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 wrapText="1"/>
    </xf>
    <xf numFmtId="0" fontId="9" fillId="0" borderId="21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/>
    </xf>
    <xf numFmtId="0" fontId="17" fillId="2" borderId="3" xfId="0" applyFont="1" applyFill="1" applyBorder="1" applyAlignment="1">
      <alignment horizontal="right"/>
    </xf>
    <xf numFmtId="0" fontId="17" fillId="2" borderId="4" xfId="0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16" fillId="0" borderId="24" xfId="0" applyFont="1" applyFill="1" applyBorder="1" applyAlignment="1">
      <alignment horizontal="center" wrapText="1"/>
    </xf>
    <xf numFmtId="0" fontId="16" fillId="0" borderId="25" xfId="0" applyFont="1" applyFill="1" applyBorder="1" applyAlignment="1">
      <alignment horizontal="center" wrapText="1"/>
    </xf>
    <xf numFmtId="0" fontId="16" fillId="0" borderId="35" xfId="0" applyFont="1" applyFill="1" applyBorder="1" applyAlignment="1">
      <alignment horizontal="center" wrapText="1"/>
    </xf>
    <xf numFmtId="0" fontId="9" fillId="0" borderId="36" xfId="0" applyFont="1" applyBorder="1" applyAlignment="1">
      <alignment horizontal="left" wrapText="1"/>
    </xf>
    <xf numFmtId="0" fontId="9" fillId="0" borderId="37" xfId="0" applyFont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0" fontId="17" fillId="0" borderId="1" xfId="0" applyFont="1" applyFill="1" applyBorder="1" applyAlignment="1">
      <alignment horizontal="right" wrapText="1"/>
    </xf>
    <xf numFmtId="0" fontId="16" fillId="0" borderId="28" xfId="0" applyFont="1" applyFill="1" applyBorder="1" applyAlignment="1">
      <alignment horizontal="center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6" fillId="0" borderId="3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wrapText="1"/>
    </xf>
    <xf numFmtId="0" fontId="8" fillId="0" borderId="18" xfId="0" applyFont="1" applyBorder="1" applyAlignment="1">
      <alignment horizontal="center" vertical="top"/>
    </xf>
    <xf numFmtId="0" fontId="8" fillId="0" borderId="19" xfId="0" applyFont="1" applyBorder="1" applyAlignment="1">
      <alignment horizontal="center" vertical="top"/>
    </xf>
    <xf numFmtId="0" fontId="8" fillId="0" borderId="20" xfId="0" applyFont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0" fontId="9" fillId="0" borderId="36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16" fillId="0" borderId="26" xfId="0" applyFont="1" applyFill="1" applyBorder="1" applyAlignment="1">
      <alignment horizontal="left" vertical="top" wrapText="1"/>
    </xf>
    <xf numFmtId="0" fontId="16" fillId="0" borderId="27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17" xfId="0" applyFont="1" applyFill="1" applyBorder="1" applyAlignment="1">
      <alignment horizontal="left" vertical="top" wrapText="1"/>
    </xf>
    <xf numFmtId="0" fontId="16" fillId="0" borderId="30" xfId="0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1"/>
    <cellStyle name="Обычный 2_НВВ - сети долгосрочный (15.07) - передано на оформление 2 2" xfId="8"/>
    <cellStyle name="Обычный 3 2" xfId="5"/>
    <cellStyle name="Обычный 9" xfId="3"/>
    <cellStyle name="Обычный 9 4 2" xfId="6"/>
    <cellStyle name="Процентный 2 4" xfId="4"/>
    <cellStyle name="Процентный 2 5" xfId="7"/>
    <cellStyle name="Формул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T54"/>
  <sheetViews>
    <sheetView tabSelected="1" view="pageBreakPreview" topLeftCell="A31" zoomScaleNormal="100" zoomScaleSheetLayoutView="100" workbookViewId="0">
      <selection activeCell="G49" sqref="G49"/>
    </sheetView>
  </sheetViews>
  <sheetFormatPr defaultRowHeight="15" x14ac:dyDescent="0.25"/>
  <cols>
    <col min="1" max="1" width="6.375" style="4" customWidth="1"/>
    <col min="2" max="2" width="10" style="4" customWidth="1"/>
    <col min="3" max="3" width="40.375" style="4" customWidth="1"/>
    <col min="4" max="4" width="9.375" style="4" customWidth="1"/>
    <col min="5" max="5" width="15.125" style="9" customWidth="1"/>
    <col min="6" max="6" width="13.25" style="10" hidden="1" customWidth="1"/>
    <col min="7" max="7" width="16.75" style="10" customWidth="1"/>
    <col min="9" max="9" width="12.75" bestFit="1" customWidth="1"/>
  </cols>
  <sheetData>
    <row r="1" spans="1:46" x14ac:dyDescent="0.25">
      <c r="C1" s="5"/>
      <c r="D1" s="6"/>
      <c r="E1" s="7"/>
      <c r="F1" s="8"/>
      <c r="G1" s="8"/>
    </row>
    <row r="2" spans="1:46" ht="39" customHeight="1" x14ac:dyDescent="0.25">
      <c r="A2" s="96" t="s">
        <v>73</v>
      </c>
      <c r="B2" s="96"/>
      <c r="C2" s="96"/>
      <c r="D2" s="96"/>
      <c r="E2" s="96"/>
      <c r="F2" s="96"/>
      <c r="G2" s="96"/>
    </row>
    <row r="3" spans="1:46" ht="15.75" customHeight="1" thickBot="1" x14ac:dyDescent="0.3"/>
    <row r="4" spans="1:46" s="18" customFormat="1" ht="99" customHeight="1" thickBot="1" x14ac:dyDescent="0.3">
      <c r="A4" s="15" t="s">
        <v>3</v>
      </c>
      <c r="B4" s="97" t="s">
        <v>47</v>
      </c>
      <c r="C4" s="97"/>
      <c r="D4" s="16" t="s">
        <v>69</v>
      </c>
      <c r="E4" s="36" t="s">
        <v>53</v>
      </c>
      <c r="F4" s="33" t="s">
        <v>46</v>
      </c>
      <c r="G4" s="17" t="s">
        <v>54</v>
      </c>
      <c r="H4" s="31"/>
    </row>
    <row r="5" spans="1:46" ht="17.45" customHeight="1" x14ac:dyDescent="0.25">
      <c r="A5" s="93" t="s">
        <v>55</v>
      </c>
      <c r="B5" s="94"/>
      <c r="C5" s="94"/>
      <c r="D5" s="94"/>
      <c r="E5" s="94"/>
      <c r="F5" s="94"/>
      <c r="G5" s="95"/>
    </row>
    <row r="6" spans="1:46" s="1" customFormat="1" ht="15.75" customHeight="1" x14ac:dyDescent="0.25">
      <c r="A6" s="47">
        <v>1</v>
      </c>
      <c r="B6" s="98" t="s">
        <v>0</v>
      </c>
      <c r="C6" s="98"/>
      <c r="D6" s="60" t="s">
        <v>4</v>
      </c>
      <c r="E6" s="48">
        <v>7183.74</v>
      </c>
      <c r="F6" s="48" t="e">
        <v>#REF!</v>
      </c>
      <c r="G6" s="49">
        <v>7287.9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</row>
    <row r="7" spans="1:46" s="1" customFormat="1" ht="15.75" customHeight="1" x14ac:dyDescent="0.25">
      <c r="A7" s="12">
        <v>2</v>
      </c>
      <c r="B7" s="92" t="s">
        <v>37</v>
      </c>
      <c r="C7" s="92"/>
      <c r="D7" s="55" t="s">
        <v>4</v>
      </c>
      <c r="E7" s="32">
        <v>0</v>
      </c>
      <c r="F7" s="32" t="e">
        <v>#REF!</v>
      </c>
      <c r="G7" s="40">
        <v>0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</row>
    <row r="8" spans="1:46" s="1" customFormat="1" ht="15.75" customHeight="1" x14ac:dyDescent="0.25">
      <c r="A8" s="12">
        <v>3</v>
      </c>
      <c r="B8" s="92" t="s">
        <v>1</v>
      </c>
      <c r="C8" s="92"/>
      <c r="D8" s="55" t="s">
        <v>4</v>
      </c>
      <c r="E8" s="32">
        <f>31039.88-4993.98</f>
        <v>26045.9</v>
      </c>
      <c r="F8" s="32" t="e">
        <v>#REF!</v>
      </c>
      <c r="G8" s="40">
        <f>31489.96-5065.49</f>
        <v>26424.47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</row>
    <row r="9" spans="1:46" s="1" customFormat="1" ht="15.75" customHeight="1" x14ac:dyDescent="0.25">
      <c r="A9" s="12">
        <v>4</v>
      </c>
      <c r="B9" s="92" t="s">
        <v>29</v>
      </c>
      <c r="C9" s="92"/>
      <c r="D9" s="55" t="s">
        <v>4</v>
      </c>
      <c r="E9" s="32">
        <f>SUM(E10:E11,E17:E21)</f>
        <v>2769.94</v>
      </c>
      <c r="F9" s="32">
        <f t="shared" ref="F9:G9" si="0">SUM(F10:F11,F17:F21)</f>
        <v>0</v>
      </c>
      <c r="G9" s="40">
        <f t="shared" si="0"/>
        <v>2810.11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</row>
    <row r="10" spans="1:46" s="1" customFormat="1" ht="15.75" customHeight="1" x14ac:dyDescent="0.25">
      <c r="A10" s="37" t="s">
        <v>41</v>
      </c>
      <c r="B10" s="88" t="s">
        <v>5</v>
      </c>
      <c r="C10" s="88"/>
      <c r="D10" s="55" t="s">
        <v>4</v>
      </c>
      <c r="E10" s="32">
        <v>0</v>
      </c>
      <c r="F10" s="32"/>
      <c r="G10" s="40"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</row>
    <row r="11" spans="1:46" s="1" customFormat="1" ht="15.75" customHeight="1" x14ac:dyDescent="0.25">
      <c r="A11" s="38" t="s">
        <v>40</v>
      </c>
      <c r="B11" s="88" t="s">
        <v>30</v>
      </c>
      <c r="C11" s="88"/>
      <c r="D11" s="55" t="s">
        <v>4</v>
      </c>
      <c r="E11" s="32">
        <f>SUM(E12:E16)</f>
        <v>907.46</v>
      </c>
      <c r="F11" s="32">
        <f t="shared" ref="F11:G11" si="1">SUM(F12:F16)</f>
        <v>0</v>
      </c>
      <c r="G11" s="40">
        <f t="shared" si="1"/>
        <v>920.63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</row>
    <row r="12" spans="1:46" s="1" customFormat="1" ht="15.75" customHeight="1" x14ac:dyDescent="0.25">
      <c r="A12" s="39" t="s">
        <v>8</v>
      </c>
      <c r="B12" s="88" t="s">
        <v>6</v>
      </c>
      <c r="C12" s="88"/>
      <c r="D12" s="55" t="s">
        <v>4</v>
      </c>
      <c r="E12" s="32">
        <v>147.13999999999999</v>
      </c>
      <c r="F12" s="32"/>
      <c r="G12" s="40">
        <v>149.28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</row>
    <row r="13" spans="1:46" s="1" customFormat="1" ht="33.75" customHeight="1" x14ac:dyDescent="0.25">
      <c r="A13" s="38" t="s">
        <v>7</v>
      </c>
      <c r="B13" s="88" t="s">
        <v>38</v>
      </c>
      <c r="C13" s="88"/>
      <c r="D13" s="55" t="s">
        <v>4</v>
      </c>
      <c r="E13" s="32">
        <v>760.32</v>
      </c>
      <c r="F13" s="32"/>
      <c r="G13" s="40">
        <v>771.35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</row>
    <row r="14" spans="1:46" s="1" customFormat="1" ht="15" customHeight="1" x14ac:dyDescent="0.25">
      <c r="A14" s="38" t="s">
        <v>9</v>
      </c>
      <c r="B14" s="88" t="s">
        <v>31</v>
      </c>
      <c r="C14" s="88"/>
      <c r="D14" s="55" t="s">
        <v>4</v>
      </c>
      <c r="E14" s="32">
        <v>0</v>
      </c>
      <c r="F14" s="32"/>
      <c r="G14" s="40"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</row>
    <row r="15" spans="1:46" s="1" customFormat="1" ht="15" customHeight="1" x14ac:dyDescent="0.25">
      <c r="A15" s="38" t="s">
        <v>10</v>
      </c>
      <c r="B15" s="88" t="s">
        <v>32</v>
      </c>
      <c r="C15" s="88"/>
      <c r="D15" s="55" t="s">
        <v>4</v>
      </c>
      <c r="E15" s="32">
        <v>0</v>
      </c>
      <c r="F15" s="32"/>
      <c r="G15" s="40"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</row>
    <row r="16" spans="1:46" s="1" customFormat="1" ht="15" customHeight="1" x14ac:dyDescent="0.25">
      <c r="A16" s="38" t="s">
        <v>11</v>
      </c>
      <c r="B16" s="88" t="s">
        <v>33</v>
      </c>
      <c r="C16" s="88"/>
      <c r="D16" s="55" t="s">
        <v>4</v>
      </c>
      <c r="E16" s="32">
        <v>0</v>
      </c>
      <c r="F16" s="32"/>
      <c r="G16" s="40"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</row>
    <row r="17" spans="1:46" s="1" customFormat="1" ht="30.75" customHeight="1" x14ac:dyDescent="0.25">
      <c r="A17" s="38" t="s">
        <v>42</v>
      </c>
      <c r="B17" s="88" t="s">
        <v>56</v>
      </c>
      <c r="C17" s="88"/>
      <c r="D17" s="55" t="s">
        <v>4</v>
      </c>
      <c r="E17" s="32">
        <v>34.25</v>
      </c>
      <c r="F17" s="32"/>
      <c r="G17" s="40">
        <v>34.74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</row>
    <row r="18" spans="1:46" s="1" customFormat="1" ht="15" customHeight="1" x14ac:dyDescent="0.25">
      <c r="A18" s="38" t="s">
        <v>12</v>
      </c>
      <c r="B18" s="88" t="s">
        <v>34</v>
      </c>
      <c r="C18" s="88"/>
      <c r="D18" s="55" t="s">
        <v>4</v>
      </c>
      <c r="E18" s="32">
        <v>174.77</v>
      </c>
      <c r="F18" s="32"/>
      <c r="G18" s="40">
        <v>177.31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s="1" customFormat="1" ht="30" customHeight="1" x14ac:dyDescent="0.25">
      <c r="A19" s="38" t="s">
        <v>13</v>
      </c>
      <c r="B19" s="88" t="s">
        <v>57</v>
      </c>
      <c r="C19" s="88"/>
      <c r="D19" s="55" t="s">
        <v>4</v>
      </c>
      <c r="E19" s="32">
        <v>0</v>
      </c>
      <c r="F19" s="32"/>
      <c r="G19" s="40"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</row>
    <row r="20" spans="1:46" s="1" customFormat="1" ht="15" customHeight="1" x14ac:dyDescent="0.25">
      <c r="A20" s="38" t="s">
        <v>14</v>
      </c>
      <c r="B20" s="88" t="s">
        <v>35</v>
      </c>
      <c r="C20" s="88"/>
      <c r="D20" s="55" t="s">
        <v>4</v>
      </c>
      <c r="E20" s="32">
        <v>52.44</v>
      </c>
      <c r="F20" s="32"/>
      <c r="G20" s="40">
        <v>53.2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</row>
    <row r="21" spans="1:46" s="1" customFormat="1" ht="15" customHeight="1" x14ac:dyDescent="0.25">
      <c r="A21" s="38" t="s">
        <v>15</v>
      </c>
      <c r="B21" s="88" t="s">
        <v>36</v>
      </c>
      <c r="C21" s="88"/>
      <c r="D21" s="55" t="s">
        <v>4</v>
      </c>
      <c r="E21" s="32">
        <v>1601.02</v>
      </c>
      <c r="F21" s="32"/>
      <c r="G21" s="40">
        <v>1624.23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</row>
    <row r="22" spans="1:46" s="1" customFormat="1" x14ac:dyDescent="0.25">
      <c r="A22" s="12">
        <v>5</v>
      </c>
      <c r="B22" s="92" t="s">
        <v>43</v>
      </c>
      <c r="C22" s="92"/>
      <c r="D22" s="55" t="s">
        <v>4</v>
      </c>
      <c r="E22" s="32">
        <v>950.21</v>
      </c>
      <c r="F22" s="32" t="e">
        <v>#REF!</v>
      </c>
      <c r="G22" s="40">
        <v>963.99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1:46" s="1" customFormat="1" x14ac:dyDescent="0.25">
      <c r="A23" s="38" t="s">
        <v>16</v>
      </c>
      <c r="B23" s="88" t="s">
        <v>17</v>
      </c>
      <c r="C23" s="88"/>
      <c r="D23" s="55" t="s">
        <v>4</v>
      </c>
      <c r="E23" s="32">
        <v>832.61</v>
      </c>
      <c r="F23" s="32" t="e">
        <v>#REF!</v>
      </c>
      <c r="G23" s="40">
        <v>844.68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</row>
    <row r="24" spans="1:46" s="1" customFormat="1" x14ac:dyDescent="0.25">
      <c r="A24" s="38" t="s">
        <v>18</v>
      </c>
      <c r="B24" s="88" t="s">
        <v>19</v>
      </c>
      <c r="C24" s="88"/>
      <c r="D24" s="55" t="s">
        <v>4</v>
      </c>
      <c r="E24" s="32">
        <v>117.61</v>
      </c>
      <c r="F24" s="32" t="e">
        <v>#REF!</v>
      </c>
      <c r="G24" s="40">
        <v>119.35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1:46" s="3" customFormat="1" ht="47.45" customHeight="1" thickBot="1" x14ac:dyDescent="0.35">
      <c r="A25" s="69" t="s">
        <v>52</v>
      </c>
      <c r="B25" s="70"/>
      <c r="C25" s="71"/>
      <c r="D25" s="57" t="s">
        <v>4</v>
      </c>
      <c r="E25" s="41">
        <f>SUM(E6:E9,E22)</f>
        <v>36949.79</v>
      </c>
      <c r="F25" s="41" t="e">
        <f t="shared" ref="F25:G25" si="2">SUM(F6:F9,F22)</f>
        <v>#REF!</v>
      </c>
      <c r="G25" s="42">
        <f t="shared" si="2"/>
        <v>37486.47</v>
      </c>
      <c r="I25" s="29">
        <f>G25*1.623</f>
        <v>60840.540809999999</v>
      </c>
    </row>
    <row r="26" spans="1:46" s="3" customFormat="1" ht="17.45" customHeight="1" x14ac:dyDescent="0.25">
      <c r="A26" s="89" t="s">
        <v>20</v>
      </c>
      <c r="B26" s="90"/>
      <c r="C26" s="90"/>
      <c r="D26" s="90"/>
      <c r="E26" s="90"/>
      <c r="F26" s="90"/>
      <c r="G26" s="91"/>
    </row>
    <row r="27" spans="1:46" s="3" customFormat="1" x14ac:dyDescent="0.25">
      <c r="A27" s="30">
        <v>6</v>
      </c>
      <c r="B27" s="65" t="s">
        <v>39</v>
      </c>
      <c r="C27" s="66"/>
      <c r="D27" s="54" t="s">
        <v>4</v>
      </c>
      <c r="E27" s="35">
        <v>1507.82</v>
      </c>
      <c r="F27" s="35" t="e">
        <f>E27-#REF!</f>
        <v>#REF!</v>
      </c>
      <c r="G27" s="27">
        <v>1593.002</v>
      </c>
    </row>
    <row r="28" spans="1:46" s="1" customFormat="1" x14ac:dyDescent="0.25">
      <c r="A28" s="12">
        <v>7</v>
      </c>
      <c r="B28" s="65" t="s">
        <v>21</v>
      </c>
      <c r="C28" s="66"/>
      <c r="D28" s="55" t="s">
        <v>4</v>
      </c>
      <c r="E28" s="26">
        <v>0</v>
      </c>
      <c r="F28" s="26" t="e">
        <f>E28-#REF!</f>
        <v>#REF!</v>
      </c>
      <c r="G28" s="11">
        <v>0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6" s="1" customFormat="1" x14ac:dyDescent="0.25">
      <c r="A29" s="12">
        <v>8</v>
      </c>
      <c r="B29" s="65" t="s">
        <v>60</v>
      </c>
      <c r="C29" s="66"/>
      <c r="D29" s="55" t="s">
        <v>4</v>
      </c>
      <c r="E29" s="26">
        <v>0</v>
      </c>
      <c r="F29" s="26" t="e">
        <f>E29-#REF!</f>
        <v>#REF!</v>
      </c>
      <c r="G29" s="11">
        <v>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6" s="1" customFormat="1" ht="16.899999999999999" customHeight="1" x14ac:dyDescent="0.25">
      <c r="A30" s="12">
        <v>9</v>
      </c>
      <c r="B30" s="65" t="s">
        <v>61</v>
      </c>
      <c r="C30" s="66"/>
      <c r="D30" s="55" t="s">
        <v>4</v>
      </c>
      <c r="E30" s="26">
        <f>SUM(E31:E33)</f>
        <v>831.95999999999992</v>
      </c>
      <c r="F30" s="26" t="e">
        <f t="shared" ref="F30:G30" si="3">SUM(F31:F33)</f>
        <v>#REF!</v>
      </c>
      <c r="G30" s="11">
        <f t="shared" si="3"/>
        <v>851.7059999999999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  <row r="31" spans="1:46" s="1" customFormat="1" x14ac:dyDescent="0.25">
      <c r="A31" s="38" t="s">
        <v>22</v>
      </c>
      <c r="B31" s="78" t="s">
        <v>23</v>
      </c>
      <c r="C31" s="79"/>
      <c r="D31" s="55" t="s">
        <v>4</v>
      </c>
      <c r="E31" s="26">
        <v>17.66</v>
      </c>
      <c r="F31" s="26" t="e">
        <f>E31-#REF!</f>
        <v>#REF!</v>
      </c>
      <c r="G31" s="11">
        <v>17.66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</row>
    <row r="32" spans="1:46" s="1" customFormat="1" x14ac:dyDescent="0.25">
      <c r="A32" s="38" t="s">
        <v>24</v>
      </c>
      <c r="B32" s="78" t="s">
        <v>25</v>
      </c>
      <c r="C32" s="79"/>
      <c r="D32" s="55" t="s">
        <v>4</v>
      </c>
      <c r="E32" s="26">
        <v>759.12</v>
      </c>
      <c r="F32" s="26" t="e">
        <f>E32-#REF!</f>
        <v>#REF!</v>
      </c>
      <c r="G32" s="11">
        <v>769.77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</row>
    <row r="33" spans="1:46" s="2" customFormat="1" x14ac:dyDescent="0.25">
      <c r="A33" s="38" t="s">
        <v>26</v>
      </c>
      <c r="B33" s="78" t="s">
        <v>27</v>
      </c>
      <c r="C33" s="79"/>
      <c r="D33" s="55" t="s">
        <v>4</v>
      </c>
      <c r="E33" s="26">
        <v>55.18</v>
      </c>
      <c r="F33" s="26" t="e">
        <f>E33-#REF!</f>
        <v>#REF!</v>
      </c>
      <c r="G33" s="11">
        <v>64.275999999999996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</row>
    <row r="34" spans="1:46" s="1" customFormat="1" x14ac:dyDescent="0.25">
      <c r="A34" s="12">
        <v>10</v>
      </c>
      <c r="B34" s="65" t="s">
        <v>59</v>
      </c>
      <c r="C34" s="66"/>
      <c r="D34" s="55" t="s">
        <v>4</v>
      </c>
      <c r="E34" s="26">
        <v>8312.6200000000008</v>
      </c>
      <c r="F34" s="26" t="e">
        <f>E34-#REF!</f>
        <v>#REF!</v>
      </c>
      <c r="G34" s="11">
        <v>8433.36</v>
      </c>
      <c r="H34" s="23"/>
      <c r="I34" s="23"/>
      <c r="J34" s="23"/>
      <c r="K34" s="23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</row>
    <row r="35" spans="1:46" s="1" customFormat="1" x14ac:dyDescent="0.25">
      <c r="A35" s="12">
        <v>11</v>
      </c>
      <c r="B35" s="65" t="s">
        <v>62</v>
      </c>
      <c r="C35" s="66"/>
      <c r="D35" s="55" t="s">
        <v>4</v>
      </c>
      <c r="E35" s="26">
        <v>164.71</v>
      </c>
      <c r="F35" s="26" t="e">
        <f>E35-#REF!</f>
        <v>#REF!</v>
      </c>
      <c r="G35" s="11">
        <f>260.47+4620.381</f>
        <v>4880.8510000000006</v>
      </c>
      <c r="H35" s="24"/>
      <c r="I35" s="24"/>
      <c r="J35" s="24"/>
      <c r="K35" s="23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</row>
    <row r="36" spans="1:46" s="1" customFormat="1" x14ac:dyDescent="0.25">
      <c r="A36" s="38" t="s">
        <v>67</v>
      </c>
      <c r="B36" s="78" t="s">
        <v>68</v>
      </c>
      <c r="C36" s="79"/>
      <c r="D36" s="55" t="s">
        <v>4</v>
      </c>
      <c r="E36" s="26">
        <v>0</v>
      </c>
      <c r="F36" s="26" t="e">
        <f>E36-#REF!</f>
        <v>#REF!</v>
      </c>
      <c r="G36" s="11">
        <v>0</v>
      </c>
      <c r="H36" s="24"/>
      <c r="I36" s="24"/>
      <c r="J36" s="24"/>
      <c r="K36" s="23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</row>
    <row r="37" spans="1:46" s="3" customFormat="1" x14ac:dyDescent="0.25">
      <c r="A37" s="28">
        <v>12</v>
      </c>
      <c r="B37" s="65" t="s">
        <v>2</v>
      </c>
      <c r="C37" s="66"/>
      <c r="D37" s="56" t="s">
        <v>4</v>
      </c>
      <c r="E37" s="26">
        <v>5029.7</v>
      </c>
      <c r="F37" s="26" t="e">
        <f>E37-#REF!</f>
        <v>#REF!</v>
      </c>
      <c r="G37" s="11">
        <v>7173.5</v>
      </c>
      <c r="H37" s="14"/>
      <c r="I37" s="14"/>
      <c r="J37" s="14"/>
      <c r="K37" s="25"/>
    </row>
    <row r="38" spans="1:46" s="1" customFormat="1" x14ac:dyDescent="0.25">
      <c r="A38" s="12">
        <v>13</v>
      </c>
      <c r="B38" s="65" t="s">
        <v>44</v>
      </c>
      <c r="C38" s="66"/>
      <c r="D38" s="55" t="s">
        <v>4</v>
      </c>
      <c r="E38" s="26">
        <v>3682.56</v>
      </c>
      <c r="F38" s="26" t="e">
        <f>E38-#REF!</f>
        <v>#REF!</v>
      </c>
      <c r="G38" s="11">
        <v>4939.24</v>
      </c>
      <c r="H38" s="22"/>
      <c r="I38" s="14"/>
      <c r="J38" s="22"/>
      <c r="K38" s="23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</row>
    <row r="39" spans="1:46" s="1" customFormat="1" ht="46.5" customHeight="1" x14ac:dyDescent="0.25">
      <c r="A39" s="12">
        <v>14</v>
      </c>
      <c r="B39" s="80" t="s">
        <v>63</v>
      </c>
      <c r="C39" s="81"/>
      <c r="D39" s="55" t="s">
        <v>4</v>
      </c>
      <c r="E39" s="26">
        <v>0</v>
      </c>
      <c r="F39" s="26" t="e">
        <f>E39-#REF!</f>
        <v>#REF!</v>
      </c>
      <c r="G39" s="11">
        <v>0</v>
      </c>
      <c r="H39" s="22"/>
      <c r="I39" s="14"/>
      <c r="J39" s="22"/>
      <c r="K39" s="51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</row>
    <row r="40" spans="1:46" s="1" customFormat="1" x14ac:dyDescent="0.25">
      <c r="A40" s="28">
        <v>15</v>
      </c>
      <c r="B40" s="65" t="s">
        <v>45</v>
      </c>
      <c r="C40" s="66"/>
      <c r="D40" s="55" t="s">
        <v>4</v>
      </c>
      <c r="E40" s="26">
        <v>1395.22</v>
      </c>
      <c r="F40" s="26" t="e">
        <f>E40-#REF!</f>
        <v>#REF!</v>
      </c>
      <c r="G40" s="11">
        <v>2623.08</v>
      </c>
      <c r="H40" s="14"/>
      <c r="I40" s="14"/>
      <c r="J40" s="14"/>
      <c r="K40" s="23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</row>
    <row r="41" spans="1:46" s="1" customFormat="1" x14ac:dyDescent="0.25">
      <c r="A41" s="12">
        <v>16</v>
      </c>
      <c r="B41" s="65" t="s">
        <v>28</v>
      </c>
      <c r="C41" s="66"/>
      <c r="D41" s="55" t="s">
        <v>4</v>
      </c>
      <c r="E41" s="26">
        <v>1763.96</v>
      </c>
      <c r="F41" s="26" t="e">
        <f>E41-#REF!</f>
        <v>#REF!</v>
      </c>
      <c r="G41" s="11">
        <v>2413.17</v>
      </c>
      <c r="H41" s="22"/>
      <c r="I41" s="14"/>
      <c r="J41" s="22"/>
      <c r="K41" s="23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</row>
    <row r="42" spans="1:46" s="1" customFormat="1" x14ac:dyDescent="0.25">
      <c r="A42" s="38" t="s">
        <v>65</v>
      </c>
      <c r="B42" s="67" t="s">
        <v>66</v>
      </c>
      <c r="C42" s="68"/>
      <c r="D42" s="55" t="s">
        <v>4</v>
      </c>
      <c r="E42" s="26"/>
      <c r="F42" s="26"/>
      <c r="G42" s="11"/>
      <c r="H42" s="22"/>
      <c r="I42" s="14"/>
      <c r="J42" s="22"/>
      <c r="K42" s="23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</row>
    <row r="43" spans="1:46" s="3" customFormat="1" ht="25.5" customHeight="1" thickBot="1" x14ac:dyDescent="0.3">
      <c r="A43" s="72" t="s">
        <v>50</v>
      </c>
      <c r="B43" s="73"/>
      <c r="C43" s="74"/>
      <c r="D43" s="57" t="s">
        <v>4</v>
      </c>
      <c r="E43" s="34">
        <f>SUM(E27:E30,E34:E35,E37:E41)</f>
        <v>22688.550000000003</v>
      </c>
      <c r="F43" s="34" t="e">
        <f t="shared" ref="F43:G43" si="4">SUM(F27:F30,F34:F35,F37:F41)</f>
        <v>#REF!</v>
      </c>
      <c r="G43" s="13">
        <f t="shared" si="4"/>
        <v>32907.909</v>
      </c>
      <c r="H43" s="14"/>
      <c r="I43" s="14"/>
      <c r="J43" s="14"/>
      <c r="K43" s="25"/>
      <c r="L43" s="50"/>
    </row>
    <row r="44" spans="1:46" s="3" customFormat="1" ht="16.149999999999999" customHeight="1" thickBot="1" x14ac:dyDescent="0.3">
      <c r="A44" s="102" t="s">
        <v>48</v>
      </c>
      <c r="B44" s="103"/>
      <c r="C44" s="104"/>
      <c r="D44" s="58" t="s">
        <v>4</v>
      </c>
      <c r="E44" s="45">
        <v>-4455.6000000000004</v>
      </c>
      <c r="F44" s="45"/>
      <c r="G44" s="46">
        <v>-2624.78</v>
      </c>
      <c r="H44" s="22"/>
      <c r="I44" s="14"/>
      <c r="J44" s="22"/>
    </row>
    <row r="45" spans="1:46" ht="16.5" customHeight="1" thickBot="1" x14ac:dyDescent="0.3">
      <c r="A45" s="105" t="s">
        <v>58</v>
      </c>
      <c r="B45" s="106"/>
      <c r="C45" s="107"/>
      <c r="D45" s="59" t="s">
        <v>4</v>
      </c>
      <c r="E45" s="43">
        <f>SUM(E25,E43,E44)</f>
        <v>55182.740000000005</v>
      </c>
      <c r="F45" s="43" t="e">
        <f>SUM(F25,F43,F44)</f>
        <v>#REF!</v>
      </c>
      <c r="G45" s="44">
        <f>SUM(G25,G43,G44)</f>
        <v>67769.599000000002</v>
      </c>
      <c r="H45" s="14"/>
      <c r="I45" s="14"/>
      <c r="J45" s="14"/>
    </row>
    <row r="46" spans="1:46" ht="32.25" customHeight="1" x14ac:dyDescent="0.25">
      <c r="A46" s="82" t="s">
        <v>64</v>
      </c>
      <c r="B46" s="83"/>
      <c r="C46" s="83"/>
      <c r="D46" s="83"/>
      <c r="E46" s="83"/>
      <c r="F46" s="83"/>
      <c r="G46" s="84"/>
      <c r="I46" s="14"/>
    </row>
    <row r="47" spans="1:46" ht="32.25" customHeight="1" x14ac:dyDescent="0.25">
      <c r="A47" s="99" t="s">
        <v>72</v>
      </c>
      <c r="B47" s="100"/>
      <c r="C47" s="101"/>
      <c r="D47" s="52" t="s">
        <v>4</v>
      </c>
      <c r="E47" s="26">
        <f>(E45-E40-E42-E36-E39-E29)*0.12</f>
        <v>6454.5024000000003</v>
      </c>
      <c r="F47" s="26" t="e">
        <f t="shared" ref="F47" si="5">(F45-F40-F42-F36-F39-F29)*0.12</f>
        <v>#REF!</v>
      </c>
      <c r="G47" s="11">
        <f>(G45-G40-G42-G36-G39-G29)*0.12</f>
        <v>7817.5822799999996</v>
      </c>
      <c r="I47" s="14"/>
    </row>
    <row r="48" spans="1:46" ht="32.25" customHeight="1" x14ac:dyDescent="0.25">
      <c r="A48" s="85" t="s">
        <v>70</v>
      </c>
      <c r="B48" s="86"/>
      <c r="C48" s="87"/>
      <c r="D48" s="52" t="s">
        <v>4</v>
      </c>
      <c r="E48" s="26">
        <f>E40</f>
        <v>1395.22</v>
      </c>
      <c r="F48" s="26" t="e">
        <f>E48-#REF!</f>
        <v>#REF!</v>
      </c>
      <c r="G48" s="11">
        <f>G40</f>
        <v>2623.08</v>
      </c>
      <c r="I48" s="14"/>
    </row>
    <row r="49" spans="1:8" ht="33" customHeight="1" thickBot="1" x14ac:dyDescent="0.3">
      <c r="A49" s="75" t="s">
        <v>51</v>
      </c>
      <c r="B49" s="76"/>
      <c r="C49" s="77"/>
      <c r="D49" s="53" t="s">
        <v>49</v>
      </c>
      <c r="E49" s="61">
        <f>E48/(E45-E40-E42-E36-E39-E29)</f>
        <v>2.5939474435705531E-2</v>
      </c>
      <c r="F49" s="61" t="e">
        <f t="shared" ref="F49:G49" si="6">F48/(F45-F40-F42-F36-F39-F29)</f>
        <v>#REF!</v>
      </c>
      <c r="G49" s="62">
        <f t="shared" si="6"/>
        <v>4.0264315580698949E-2</v>
      </c>
    </row>
    <row r="51" spans="1:8" x14ac:dyDescent="0.25">
      <c r="C51" s="63" t="s">
        <v>71</v>
      </c>
      <c r="E51" s="9" t="str">
        <f>IF(G49&lt;12%,"соответствует","не соответствует")</f>
        <v>соответствует</v>
      </c>
      <c r="H51" s="3"/>
    </row>
    <row r="52" spans="1:8" x14ac:dyDescent="0.25">
      <c r="B52" s="64"/>
      <c r="C52" s="64"/>
      <c r="D52" s="19"/>
    </row>
    <row r="54" spans="1:8" x14ac:dyDescent="0.25">
      <c r="C54" s="20"/>
      <c r="D54" s="21"/>
    </row>
  </sheetData>
  <mergeCells count="48">
    <mergeCell ref="A47:C47"/>
    <mergeCell ref="B36:C36"/>
    <mergeCell ref="B27:C27"/>
    <mergeCell ref="B28:C28"/>
    <mergeCell ref="B29:C29"/>
    <mergeCell ref="B34:C34"/>
    <mergeCell ref="B35:C35"/>
    <mergeCell ref="A44:C44"/>
    <mergeCell ref="A45:C45"/>
    <mergeCell ref="A5:G5"/>
    <mergeCell ref="A2:G2"/>
    <mergeCell ref="B14:C14"/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20:C20"/>
    <mergeCell ref="A26:G26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B52:C52"/>
    <mergeCell ref="B30:C30"/>
    <mergeCell ref="B41:C41"/>
    <mergeCell ref="B42:C42"/>
    <mergeCell ref="A25:C25"/>
    <mergeCell ref="A43:C43"/>
    <mergeCell ref="A49:C49"/>
    <mergeCell ref="B31:C31"/>
    <mergeCell ref="B32:C32"/>
    <mergeCell ref="B33:C33"/>
    <mergeCell ref="B37:C37"/>
    <mergeCell ref="B38:C38"/>
    <mergeCell ref="B39:C39"/>
    <mergeCell ref="B40:C40"/>
    <mergeCell ref="A46:G46"/>
    <mergeCell ref="A48:C48"/>
  </mergeCells>
  <pageMargins left="0.78740157480314965" right="0" top="0.19685039370078741" bottom="0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на 2022</vt:lpstr>
      <vt:lpstr>'ПЛАН на 2022'!Область_печати</vt:lpstr>
    </vt:vector>
  </TitlesOfParts>
  <Company>Электросети Звездного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Ведущий экономист</dc:creator>
  <cp:lastModifiedBy>Пользователь Windows</cp:lastModifiedBy>
  <cp:lastPrinted>2022-05-17T10:34:07Z</cp:lastPrinted>
  <dcterms:created xsi:type="dcterms:W3CDTF">2009-02-10T12:00:29Z</dcterms:created>
  <dcterms:modified xsi:type="dcterms:W3CDTF">2022-07-05T11:39:07Z</dcterms:modified>
</cp:coreProperties>
</file>